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udall-my.sharepoint.com/personal/stephaniel_udall_gov/Documents/Sharing/ITC_TFPA Workshops/fillable forms/"/>
    </mc:Choice>
  </mc:AlternateContent>
  <xr:revisionPtr revIDLastSave="21" documentId="13_ncr:1_{5F35C299-6D65-441C-9CF0-2BB52D2AA39A}" xr6:coauthVersionLast="47" xr6:coauthVersionMax="47" xr10:uidLastSave="{C8369008-F77A-4EBA-A76C-64E9718678AE}"/>
  <bookViews>
    <workbookView xWindow="28680" yWindow="-60" windowWidth="29040" windowHeight="15840" xr2:uid="{00000000-000D-0000-FFFF-FFFF00000000}"/>
  </bookViews>
  <sheets>
    <sheet name="FY 2021" sheetId="1" r:id="rId1"/>
    <sheet name="FY 2022" sheetId="3" r:id="rId2"/>
  </sheets>
  <externalReferences>
    <externalReference r:id="rId3"/>
  </externalReferences>
  <definedNames>
    <definedName name="CCT_INDUSTRIAL_CODE" localSheetId="0">'FY 2021'!$B$85:$C$147</definedName>
    <definedName name="CCT_INDUSTRIAL_CODE" localSheetId="1">'FY 2022'!$B$85:$C$147</definedName>
    <definedName name="Employee_Status" localSheetId="1">'FY 2022'!$B$160:$D$174</definedName>
    <definedName name="Employee_Status">'FY 2021'!$B$160:$D$174</definedName>
    <definedName name="Life_Ins" localSheetId="1">'FY 2022'!$B$151:$D$156</definedName>
    <definedName name="Life_Ins">'FY 2021'!$B$151:$D$156</definedName>
    <definedName name="_xlnm.Print_Area" localSheetId="0">'FY 2021'!$A$1:$AX$77</definedName>
    <definedName name="_xlnm.Print_Area" localSheetId="1">'FY 2022'!$A$1:$AX$77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6" i="3" l="1"/>
  <c r="C156" i="3"/>
  <c r="D155" i="3"/>
  <c r="C155" i="3"/>
  <c r="D154" i="3"/>
  <c r="C154" i="3"/>
  <c r="D153" i="3"/>
  <c r="C153" i="3"/>
  <c r="D152" i="3"/>
  <c r="C152" i="3"/>
  <c r="D151" i="3"/>
  <c r="C151" i="3"/>
  <c r="AB77" i="3"/>
  <c r="D76" i="3"/>
  <c r="I76" i="3" s="1"/>
  <c r="Y75" i="3"/>
  <c r="X75" i="3"/>
  <c r="W75" i="3"/>
  <c r="F75" i="3"/>
  <c r="E75" i="3"/>
  <c r="I75" i="3" s="1"/>
  <c r="D75" i="3"/>
  <c r="H74" i="3"/>
  <c r="H77" i="3" s="1"/>
  <c r="G74" i="3"/>
  <c r="G77" i="3" s="1"/>
  <c r="F74" i="3"/>
  <c r="F77" i="3" s="1"/>
  <c r="E74" i="3"/>
  <c r="E77" i="3" s="1"/>
  <c r="I73" i="3"/>
  <c r="I72" i="3"/>
  <c r="I71" i="3"/>
  <c r="BL70" i="3"/>
  <c r="BI70" i="3"/>
  <c r="BH70" i="3"/>
  <c r="I70" i="3"/>
  <c r="BO69" i="3"/>
  <c r="BL69" i="3"/>
  <c r="BI69" i="3"/>
  <c r="BH69" i="3"/>
  <c r="I69" i="3"/>
  <c r="BL68" i="3"/>
  <c r="BI68" i="3"/>
  <c r="BH68" i="3"/>
  <c r="I68" i="3"/>
  <c r="BL67" i="3"/>
  <c r="BI67" i="3"/>
  <c r="BH67" i="3"/>
  <c r="AV67" i="3"/>
  <c r="AT67" i="3"/>
  <c r="AS67" i="3"/>
  <c r="AR67" i="3"/>
  <c r="AQ67" i="3"/>
  <c r="AP67" i="3"/>
  <c r="AO67" i="3"/>
  <c r="AW67" i="3" s="1"/>
  <c r="I67" i="3"/>
  <c r="BL66" i="3"/>
  <c r="BI66" i="3"/>
  <c r="BH66" i="3"/>
  <c r="AV66" i="3"/>
  <c r="AT66" i="3"/>
  <c r="AS66" i="3"/>
  <c r="AR66" i="3"/>
  <c r="AQ66" i="3"/>
  <c r="AP66" i="3"/>
  <c r="AO66" i="3"/>
  <c r="AW66" i="3" s="1"/>
  <c r="BL65" i="3"/>
  <c r="BI65" i="3"/>
  <c r="BH65" i="3"/>
  <c r="AV65" i="3"/>
  <c r="AT65" i="3"/>
  <c r="AS65" i="3"/>
  <c r="AR65" i="3"/>
  <c r="AQ65" i="3"/>
  <c r="AP65" i="3"/>
  <c r="AO65" i="3"/>
  <c r="AW65" i="3" s="1"/>
  <c r="I65" i="3"/>
  <c r="BL64" i="3"/>
  <c r="BI64" i="3"/>
  <c r="BH64" i="3"/>
  <c r="AV64" i="3"/>
  <c r="AT64" i="3"/>
  <c r="AS64" i="3"/>
  <c r="AR64" i="3"/>
  <c r="AQ64" i="3"/>
  <c r="AP64" i="3"/>
  <c r="AO64" i="3"/>
  <c r="AW64" i="3" s="1"/>
  <c r="I64" i="3"/>
  <c r="BL63" i="3"/>
  <c r="BI63" i="3"/>
  <c r="BH63" i="3"/>
  <c r="AV63" i="3"/>
  <c r="AT63" i="3"/>
  <c r="AS63" i="3"/>
  <c r="AR63" i="3"/>
  <c r="AQ63" i="3"/>
  <c r="AP63" i="3"/>
  <c r="AO63" i="3"/>
  <c r="AW63" i="3" s="1"/>
  <c r="Y63" i="3"/>
  <c r="W63" i="3"/>
  <c r="V63" i="3"/>
  <c r="U63" i="3"/>
  <c r="T63" i="3"/>
  <c r="S63" i="3"/>
  <c r="R63" i="3"/>
  <c r="Z63" i="3" s="1"/>
  <c r="BL62" i="3"/>
  <c r="BI62" i="3"/>
  <c r="BH62" i="3"/>
  <c r="AV62" i="3"/>
  <c r="AT62" i="3"/>
  <c r="AS62" i="3"/>
  <c r="AR62" i="3"/>
  <c r="AQ62" i="3"/>
  <c r="AP62" i="3"/>
  <c r="AO62" i="3"/>
  <c r="AW62" i="3" s="1"/>
  <c r="Y62" i="3"/>
  <c r="W62" i="3"/>
  <c r="V62" i="3"/>
  <c r="U62" i="3"/>
  <c r="T62" i="3"/>
  <c r="S62" i="3"/>
  <c r="R62" i="3"/>
  <c r="Z62" i="3" s="1"/>
  <c r="I62" i="3"/>
  <c r="BL61" i="3"/>
  <c r="BI61" i="3"/>
  <c r="BH61" i="3"/>
  <c r="AV61" i="3"/>
  <c r="AT61" i="3"/>
  <c r="AS61" i="3"/>
  <c r="AR61" i="3"/>
  <c r="AQ61" i="3"/>
  <c r="AP61" i="3"/>
  <c r="AO61" i="3"/>
  <c r="AW61" i="3" s="1"/>
  <c r="Y61" i="3"/>
  <c r="W61" i="3"/>
  <c r="V61" i="3"/>
  <c r="U61" i="3"/>
  <c r="T61" i="3"/>
  <c r="S61" i="3"/>
  <c r="R61" i="3"/>
  <c r="Z61" i="3" s="1"/>
  <c r="I61" i="3"/>
  <c r="BL60" i="3"/>
  <c r="BI60" i="3"/>
  <c r="BH60" i="3"/>
  <c r="AV60" i="3"/>
  <c r="AT60" i="3"/>
  <c r="AS60" i="3"/>
  <c r="AR60" i="3"/>
  <c r="AQ60" i="3"/>
  <c r="AP60" i="3"/>
  <c r="AO60" i="3"/>
  <c r="AW60" i="3" s="1"/>
  <c r="Y60" i="3"/>
  <c r="W60" i="3"/>
  <c r="V60" i="3"/>
  <c r="U60" i="3"/>
  <c r="T60" i="3"/>
  <c r="S60" i="3"/>
  <c r="R60" i="3"/>
  <c r="Z60" i="3" s="1"/>
  <c r="I60" i="3"/>
  <c r="BO59" i="3"/>
  <c r="BL59" i="3"/>
  <c r="BI59" i="3"/>
  <c r="BH59" i="3"/>
  <c r="AV59" i="3"/>
  <c r="AT59" i="3"/>
  <c r="AS59" i="3"/>
  <c r="AR59" i="3"/>
  <c r="AQ59" i="3"/>
  <c r="AP59" i="3"/>
  <c r="AO59" i="3"/>
  <c r="AW59" i="3" s="1"/>
  <c r="Y59" i="3"/>
  <c r="W59" i="3"/>
  <c r="V59" i="3"/>
  <c r="U59" i="3"/>
  <c r="T59" i="3"/>
  <c r="S59" i="3"/>
  <c r="R59" i="3"/>
  <c r="Z59" i="3" s="1"/>
  <c r="I59" i="3"/>
  <c r="BL58" i="3"/>
  <c r="BI58" i="3"/>
  <c r="BH58" i="3"/>
  <c r="AV58" i="3"/>
  <c r="AT58" i="3"/>
  <c r="AS58" i="3"/>
  <c r="AR58" i="3"/>
  <c r="AQ58" i="3"/>
  <c r="AP58" i="3"/>
  <c r="AO58" i="3"/>
  <c r="AW58" i="3" s="1"/>
  <c r="Y58" i="3"/>
  <c r="W58" i="3"/>
  <c r="V58" i="3"/>
  <c r="U58" i="3"/>
  <c r="T58" i="3"/>
  <c r="S58" i="3"/>
  <c r="R58" i="3"/>
  <c r="Z58" i="3" s="1"/>
  <c r="Y57" i="3"/>
  <c r="W57" i="3"/>
  <c r="V57" i="3"/>
  <c r="U57" i="3"/>
  <c r="T57" i="3"/>
  <c r="S57" i="3"/>
  <c r="R57" i="3"/>
  <c r="Z57" i="3" s="1"/>
  <c r="I57" i="3"/>
  <c r="BL56" i="3"/>
  <c r="BI56" i="3"/>
  <c r="BH56" i="3"/>
  <c r="AV56" i="3"/>
  <c r="AT56" i="3"/>
  <c r="AS56" i="3"/>
  <c r="AR56" i="3"/>
  <c r="AQ56" i="3"/>
  <c r="AP56" i="3"/>
  <c r="AO56" i="3"/>
  <c r="AW56" i="3" s="1"/>
  <c r="Y56" i="3"/>
  <c r="W56" i="3"/>
  <c r="V56" i="3"/>
  <c r="U56" i="3"/>
  <c r="T56" i="3"/>
  <c r="S56" i="3"/>
  <c r="R56" i="3"/>
  <c r="Z56" i="3" s="1"/>
  <c r="I56" i="3"/>
  <c r="AE34" i="3" s="1"/>
  <c r="BL55" i="3"/>
  <c r="BI55" i="3"/>
  <c r="BH55" i="3"/>
  <c r="AV55" i="3"/>
  <c r="AT55" i="3"/>
  <c r="AS55" i="3"/>
  <c r="AR55" i="3"/>
  <c r="AQ55" i="3"/>
  <c r="AP55" i="3"/>
  <c r="AO55" i="3"/>
  <c r="AW55" i="3" s="1"/>
  <c r="Y55" i="3"/>
  <c r="W55" i="3"/>
  <c r="V55" i="3"/>
  <c r="U55" i="3"/>
  <c r="T55" i="3"/>
  <c r="S55" i="3"/>
  <c r="R55" i="3"/>
  <c r="Z55" i="3" s="1"/>
  <c r="I55" i="3"/>
  <c r="BL54" i="3"/>
  <c r="BI54" i="3"/>
  <c r="BH54" i="3"/>
  <c r="AV54" i="3"/>
  <c r="AT54" i="3"/>
  <c r="AS54" i="3"/>
  <c r="AR54" i="3"/>
  <c r="AQ54" i="3"/>
  <c r="AP54" i="3"/>
  <c r="AO54" i="3"/>
  <c r="AW54" i="3" s="1"/>
  <c r="Y54" i="3"/>
  <c r="W54" i="3"/>
  <c r="V54" i="3"/>
  <c r="U54" i="3"/>
  <c r="T54" i="3"/>
  <c r="S54" i="3"/>
  <c r="R54" i="3"/>
  <c r="Z54" i="3" s="1"/>
  <c r="BL53" i="3"/>
  <c r="BI53" i="3"/>
  <c r="BH53" i="3"/>
  <c r="AV53" i="3"/>
  <c r="AT53" i="3"/>
  <c r="AS53" i="3"/>
  <c r="AR53" i="3"/>
  <c r="AQ53" i="3"/>
  <c r="AP53" i="3"/>
  <c r="AO53" i="3"/>
  <c r="AW53" i="3" s="1"/>
  <c r="Y53" i="3"/>
  <c r="W53" i="3"/>
  <c r="V53" i="3"/>
  <c r="U53" i="3"/>
  <c r="T53" i="3"/>
  <c r="S53" i="3"/>
  <c r="R53" i="3"/>
  <c r="Z53" i="3" s="1"/>
  <c r="I53" i="3"/>
  <c r="BO31" i="3" s="1"/>
  <c r="BL52" i="3"/>
  <c r="BI52" i="3"/>
  <c r="BH52" i="3"/>
  <c r="AV52" i="3"/>
  <c r="AT52" i="3"/>
  <c r="AS52" i="3"/>
  <c r="AR52" i="3"/>
  <c r="AQ52" i="3"/>
  <c r="AP52" i="3"/>
  <c r="AO52" i="3"/>
  <c r="AW52" i="3" s="1"/>
  <c r="Y52" i="3"/>
  <c r="W52" i="3"/>
  <c r="V52" i="3"/>
  <c r="U52" i="3"/>
  <c r="T52" i="3"/>
  <c r="S52" i="3"/>
  <c r="R52" i="3"/>
  <c r="Z52" i="3" s="1"/>
  <c r="I52" i="3"/>
  <c r="AE30" i="3" s="1"/>
  <c r="BL51" i="3"/>
  <c r="BI51" i="3"/>
  <c r="BH51" i="3"/>
  <c r="AV51" i="3"/>
  <c r="AT51" i="3"/>
  <c r="AS51" i="3"/>
  <c r="AR51" i="3"/>
  <c r="AQ51" i="3"/>
  <c r="AP51" i="3"/>
  <c r="AO51" i="3"/>
  <c r="AW51" i="3" s="1"/>
  <c r="AE51" i="3"/>
  <c r="AC51" i="3"/>
  <c r="Y51" i="3"/>
  <c r="W51" i="3"/>
  <c r="V51" i="3"/>
  <c r="U51" i="3"/>
  <c r="T51" i="3"/>
  <c r="S51" i="3"/>
  <c r="R51" i="3"/>
  <c r="Z51" i="3" s="1"/>
  <c r="I51" i="3"/>
  <c r="BO29" i="3" s="1"/>
  <c r="BL50" i="3"/>
  <c r="BI50" i="3"/>
  <c r="BH50" i="3"/>
  <c r="AV50" i="3"/>
  <c r="AT50" i="3"/>
  <c r="AS50" i="3"/>
  <c r="AR50" i="3"/>
  <c r="AQ50" i="3"/>
  <c r="AP50" i="3"/>
  <c r="AO50" i="3"/>
  <c r="AW50" i="3" s="1"/>
  <c r="AE50" i="3"/>
  <c r="AC50" i="3"/>
  <c r="Y50" i="3"/>
  <c r="W50" i="3"/>
  <c r="V50" i="3"/>
  <c r="U50" i="3"/>
  <c r="T50" i="3"/>
  <c r="S50" i="3"/>
  <c r="R50" i="3"/>
  <c r="Z50" i="3" s="1"/>
  <c r="I50" i="3"/>
  <c r="BO28" i="3" s="1"/>
  <c r="BL49" i="3"/>
  <c r="BI49" i="3"/>
  <c r="BH49" i="3"/>
  <c r="AV49" i="3"/>
  <c r="AT49" i="3"/>
  <c r="AS49" i="3"/>
  <c r="AR49" i="3"/>
  <c r="AQ49" i="3"/>
  <c r="AP49" i="3"/>
  <c r="AO49" i="3"/>
  <c r="AW49" i="3" s="1"/>
  <c r="AE49" i="3"/>
  <c r="AC49" i="3"/>
  <c r="Y49" i="3"/>
  <c r="W49" i="3"/>
  <c r="V49" i="3"/>
  <c r="U49" i="3"/>
  <c r="T49" i="3"/>
  <c r="S49" i="3"/>
  <c r="R49" i="3"/>
  <c r="Z49" i="3" s="1"/>
  <c r="I49" i="3"/>
  <c r="BO27" i="3" s="1"/>
  <c r="BO48" i="3"/>
  <c r="BL48" i="3"/>
  <c r="BI48" i="3"/>
  <c r="BH48" i="3"/>
  <c r="AV48" i="3"/>
  <c r="AT48" i="3"/>
  <c r="AS48" i="3"/>
  <c r="AR48" i="3"/>
  <c r="AQ48" i="3"/>
  <c r="AP48" i="3"/>
  <c r="AO48" i="3"/>
  <c r="AW48" i="3" s="1"/>
  <c r="AE48" i="3"/>
  <c r="AC48" i="3"/>
  <c r="Y48" i="3"/>
  <c r="W48" i="3"/>
  <c r="V48" i="3"/>
  <c r="U48" i="3"/>
  <c r="T48" i="3"/>
  <c r="S48" i="3"/>
  <c r="R48" i="3"/>
  <c r="Z48" i="3" s="1"/>
  <c r="BO47" i="3"/>
  <c r="BL47" i="3"/>
  <c r="BI47" i="3"/>
  <c r="BH47" i="3"/>
  <c r="AV47" i="3"/>
  <c r="AT47" i="3"/>
  <c r="AS47" i="3"/>
  <c r="AR47" i="3"/>
  <c r="AQ47" i="3"/>
  <c r="AP47" i="3"/>
  <c r="AO47" i="3"/>
  <c r="AW47" i="3" s="1"/>
  <c r="AE47" i="3"/>
  <c r="AC47" i="3"/>
  <c r="Y47" i="3"/>
  <c r="W47" i="3"/>
  <c r="V47" i="3"/>
  <c r="U47" i="3"/>
  <c r="T47" i="3"/>
  <c r="S47" i="3"/>
  <c r="R47" i="3"/>
  <c r="Z47" i="3" s="1"/>
  <c r="I47" i="3"/>
  <c r="BO46" i="3"/>
  <c r="BL46" i="3"/>
  <c r="BI46" i="3"/>
  <c r="BH46" i="3"/>
  <c r="AV46" i="3"/>
  <c r="AT46" i="3"/>
  <c r="AS46" i="3"/>
  <c r="AR46" i="3"/>
  <c r="AQ46" i="3"/>
  <c r="AP46" i="3"/>
  <c r="AO46" i="3"/>
  <c r="AW46" i="3" s="1"/>
  <c r="AE46" i="3"/>
  <c r="AC46" i="3"/>
  <c r="Y46" i="3"/>
  <c r="W46" i="3"/>
  <c r="V46" i="3"/>
  <c r="U46" i="3"/>
  <c r="T46" i="3"/>
  <c r="S46" i="3"/>
  <c r="R46" i="3"/>
  <c r="Z46" i="3" s="1"/>
  <c r="I46" i="3"/>
  <c r="BO45" i="3"/>
  <c r="BL45" i="3"/>
  <c r="BI45" i="3"/>
  <c r="BH45" i="3"/>
  <c r="AV45" i="3"/>
  <c r="AT45" i="3"/>
  <c r="AS45" i="3"/>
  <c r="AR45" i="3"/>
  <c r="AQ45" i="3"/>
  <c r="AP45" i="3"/>
  <c r="AO45" i="3"/>
  <c r="AW45" i="3" s="1"/>
  <c r="AE45" i="3"/>
  <c r="AB45" i="3"/>
  <c r="Y45" i="3"/>
  <c r="W45" i="3"/>
  <c r="V45" i="3"/>
  <c r="U45" i="3"/>
  <c r="T45" i="3"/>
  <c r="S45" i="3"/>
  <c r="R45" i="3"/>
  <c r="Z45" i="3" s="1"/>
  <c r="BO44" i="3"/>
  <c r="BL44" i="3"/>
  <c r="BI44" i="3"/>
  <c r="BH44" i="3"/>
  <c r="AV44" i="3"/>
  <c r="AT44" i="3"/>
  <c r="AS44" i="3"/>
  <c r="AR44" i="3"/>
  <c r="AQ44" i="3"/>
  <c r="AP44" i="3"/>
  <c r="AO44" i="3"/>
  <c r="AW44" i="3" s="1"/>
  <c r="Y44" i="3"/>
  <c r="W44" i="3"/>
  <c r="V44" i="3"/>
  <c r="U44" i="3"/>
  <c r="T44" i="3"/>
  <c r="S44" i="3"/>
  <c r="R44" i="3"/>
  <c r="Z44" i="3" s="1"/>
  <c r="I44" i="3"/>
  <c r="BO43" i="3"/>
  <c r="BL43" i="3"/>
  <c r="BI43" i="3"/>
  <c r="BH43" i="3"/>
  <c r="AV43" i="3"/>
  <c r="AT43" i="3"/>
  <c r="AS43" i="3"/>
  <c r="AR43" i="3"/>
  <c r="AQ43" i="3"/>
  <c r="AP43" i="3"/>
  <c r="AO43" i="3"/>
  <c r="AW43" i="3" s="1"/>
  <c r="AE43" i="3"/>
  <c r="AC43" i="3"/>
  <c r="Y43" i="3"/>
  <c r="W43" i="3"/>
  <c r="V43" i="3"/>
  <c r="U43" i="3"/>
  <c r="T43" i="3"/>
  <c r="S43" i="3"/>
  <c r="R43" i="3"/>
  <c r="Z43" i="3" s="1"/>
  <c r="I43" i="3"/>
  <c r="BO42" i="3"/>
  <c r="BL42" i="3"/>
  <c r="BI42" i="3"/>
  <c r="BH42" i="3"/>
  <c r="AV42" i="3"/>
  <c r="AT42" i="3"/>
  <c r="AS42" i="3"/>
  <c r="AR42" i="3"/>
  <c r="AQ42" i="3"/>
  <c r="AP42" i="3"/>
  <c r="AO42" i="3"/>
  <c r="AW42" i="3" s="1"/>
  <c r="AE42" i="3"/>
  <c r="AC42" i="3"/>
  <c r="Y42" i="3"/>
  <c r="W42" i="3"/>
  <c r="V42" i="3"/>
  <c r="U42" i="3"/>
  <c r="T42" i="3"/>
  <c r="S42" i="3"/>
  <c r="R42" i="3"/>
  <c r="Z42" i="3" s="1"/>
  <c r="BO41" i="3"/>
  <c r="BL41" i="3"/>
  <c r="BI41" i="3"/>
  <c r="BH41" i="3"/>
  <c r="AV41" i="3"/>
  <c r="AT41" i="3"/>
  <c r="AS41" i="3"/>
  <c r="AR41" i="3"/>
  <c r="AQ41" i="3"/>
  <c r="AP41" i="3"/>
  <c r="AO41" i="3"/>
  <c r="AW41" i="3" s="1"/>
  <c r="AB41" i="3"/>
  <c r="Y41" i="3"/>
  <c r="W41" i="3"/>
  <c r="V41" i="3"/>
  <c r="U41" i="3"/>
  <c r="T41" i="3"/>
  <c r="S41" i="3"/>
  <c r="R41" i="3"/>
  <c r="Z41" i="3" s="1"/>
  <c r="I41" i="3"/>
  <c r="BO40" i="3"/>
  <c r="BL40" i="3"/>
  <c r="BI40" i="3"/>
  <c r="BH40" i="3"/>
  <c r="AV40" i="3"/>
  <c r="AT40" i="3"/>
  <c r="AS40" i="3"/>
  <c r="AR40" i="3"/>
  <c r="AQ40" i="3"/>
  <c r="AP40" i="3"/>
  <c r="AO40" i="3"/>
  <c r="AW40" i="3" s="1"/>
  <c r="AE40" i="3"/>
  <c r="AC40" i="3"/>
  <c r="Y40" i="3"/>
  <c r="W40" i="3"/>
  <c r="V40" i="3"/>
  <c r="U40" i="3"/>
  <c r="T40" i="3"/>
  <c r="S40" i="3"/>
  <c r="R40" i="3"/>
  <c r="Z40" i="3" s="1"/>
  <c r="I40" i="3"/>
  <c r="BO39" i="3"/>
  <c r="BL39" i="3"/>
  <c r="BI39" i="3"/>
  <c r="BH39" i="3"/>
  <c r="AV39" i="3"/>
  <c r="AT39" i="3"/>
  <c r="AS39" i="3"/>
  <c r="AR39" i="3"/>
  <c r="AQ39" i="3"/>
  <c r="AP39" i="3"/>
  <c r="AO39" i="3"/>
  <c r="AW39" i="3" s="1"/>
  <c r="AE39" i="3"/>
  <c r="AC39" i="3"/>
  <c r="Y39" i="3"/>
  <c r="W39" i="3"/>
  <c r="V39" i="3"/>
  <c r="U39" i="3"/>
  <c r="T39" i="3"/>
  <c r="S39" i="3"/>
  <c r="R39" i="3"/>
  <c r="Z39" i="3" s="1"/>
  <c r="I39" i="3"/>
  <c r="BO18" i="3" s="1"/>
  <c r="BO38" i="3"/>
  <c r="BL38" i="3"/>
  <c r="BI38" i="3"/>
  <c r="BH38" i="3"/>
  <c r="AV38" i="3"/>
  <c r="AT38" i="3"/>
  <c r="AS38" i="3"/>
  <c r="AR38" i="3"/>
  <c r="AQ38" i="3"/>
  <c r="AP38" i="3"/>
  <c r="AO38" i="3"/>
  <c r="AW38" i="3" s="1"/>
  <c r="AE38" i="3"/>
  <c r="AC38" i="3"/>
  <c r="Y38" i="3"/>
  <c r="W38" i="3"/>
  <c r="V38" i="3"/>
  <c r="U38" i="3"/>
  <c r="T38" i="3"/>
  <c r="S38" i="3"/>
  <c r="R38" i="3"/>
  <c r="Z38" i="3" s="1"/>
  <c r="BO37" i="3"/>
  <c r="BL37" i="3"/>
  <c r="BI37" i="3"/>
  <c r="BH37" i="3"/>
  <c r="AV37" i="3"/>
  <c r="AT37" i="3"/>
  <c r="AS37" i="3"/>
  <c r="AR37" i="3"/>
  <c r="AQ37" i="3"/>
  <c r="AP37" i="3"/>
  <c r="AO37" i="3"/>
  <c r="AW37" i="3" s="1"/>
  <c r="AE37" i="3"/>
  <c r="AC37" i="3"/>
  <c r="Y37" i="3"/>
  <c r="W37" i="3"/>
  <c r="V37" i="3"/>
  <c r="U37" i="3"/>
  <c r="T37" i="3"/>
  <c r="S37" i="3"/>
  <c r="R37" i="3"/>
  <c r="Z37" i="3" s="1"/>
  <c r="I37" i="3"/>
  <c r="AE15" i="3" s="1"/>
  <c r="BO36" i="3"/>
  <c r="BL36" i="3"/>
  <c r="BI36" i="3"/>
  <c r="BH36" i="3"/>
  <c r="AV36" i="3"/>
  <c r="AT36" i="3"/>
  <c r="AS36" i="3"/>
  <c r="AR36" i="3"/>
  <c r="AQ36" i="3"/>
  <c r="AP36" i="3"/>
  <c r="AO36" i="3"/>
  <c r="AW36" i="3" s="1"/>
  <c r="AB36" i="3"/>
  <c r="Y36" i="3"/>
  <c r="W36" i="3"/>
  <c r="V36" i="3"/>
  <c r="U36" i="3"/>
  <c r="T36" i="3"/>
  <c r="S36" i="3"/>
  <c r="R36" i="3"/>
  <c r="Z36" i="3" s="1"/>
  <c r="I36" i="3"/>
  <c r="BO35" i="3"/>
  <c r="BL35" i="3"/>
  <c r="BI35" i="3"/>
  <c r="BH35" i="3"/>
  <c r="AV35" i="3"/>
  <c r="AT35" i="3"/>
  <c r="AS35" i="3"/>
  <c r="AR35" i="3"/>
  <c r="AQ35" i="3"/>
  <c r="AP35" i="3"/>
  <c r="AO35" i="3"/>
  <c r="AW35" i="3" s="1"/>
  <c r="AE35" i="3"/>
  <c r="AC35" i="3"/>
  <c r="Y35" i="3"/>
  <c r="W35" i="3"/>
  <c r="V35" i="3"/>
  <c r="U35" i="3"/>
  <c r="T35" i="3"/>
  <c r="S35" i="3"/>
  <c r="R35" i="3"/>
  <c r="Z35" i="3" s="1"/>
  <c r="BO34" i="3"/>
  <c r="BL34" i="3"/>
  <c r="BI34" i="3"/>
  <c r="BH34" i="3"/>
  <c r="AV34" i="3"/>
  <c r="AT34" i="3"/>
  <c r="AS34" i="3"/>
  <c r="AR34" i="3"/>
  <c r="AQ34" i="3"/>
  <c r="AP34" i="3"/>
  <c r="AO34" i="3"/>
  <c r="AW34" i="3" s="1"/>
  <c r="AC34" i="3"/>
  <c r="Y34" i="3"/>
  <c r="W34" i="3"/>
  <c r="V34" i="3"/>
  <c r="U34" i="3"/>
  <c r="T34" i="3"/>
  <c r="S34" i="3"/>
  <c r="R34" i="3"/>
  <c r="Z34" i="3" s="1"/>
  <c r="BL33" i="3"/>
  <c r="BI33" i="3"/>
  <c r="BH33" i="3"/>
  <c r="AV33" i="3"/>
  <c r="AT33" i="3"/>
  <c r="AS33" i="3"/>
  <c r="AR33" i="3"/>
  <c r="AQ33" i="3"/>
  <c r="AP33" i="3"/>
  <c r="AO33" i="3"/>
  <c r="AW33" i="3" s="1"/>
  <c r="AE33" i="3"/>
  <c r="AC33" i="3"/>
  <c r="Y33" i="3"/>
  <c r="W33" i="3"/>
  <c r="V33" i="3"/>
  <c r="U33" i="3"/>
  <c r="T33" i="3"/>
  <c r="S33" i="3"/>
  <c r="R33" i="3"/>
  <c r="Z33" i="3" s="1"/>
  <c r="BO32" i="3"/>
  <c r="BL32" i="3"/>
  <c r="BI32" i="3"/>
  <c r="BH32" i="3"/>
  <c r="AV32" i="3"/>
  <c r="AT32" i="3"/>
  <c r="AS32" i="3"/>
  <c r="AR32" i="3"/>
  <c r="AQ32" i="3"/>
  <c r="AP32" i="3"/>
  <c r="AO32" i="3"/>
  <c r="AW32" i="3" s="1"/>
  <c r="AB32" i="3"/>
  <c r="Y32" i="3"/>
  <c r="W32" i="3"/>
  <c r="V32" i="3"/>
  <c r="U32" i="3"/>
  <c r="T32" i="3"/>
  <c r="S32" i="3"/>
  <c r="R32" i="3"/>
  <c r="Z32" i="3" s="1"/>
  <c r="BL31" i="3"/>
  <c r="BI31" i="3"/>
  <c r="BH31" i="3"/>
  <c r="AV31" i="3"/>
  <c r="AT31" i="3"/>
  <c r="AS31" i="3"/>
  <c r="AR31" i="3"/>
  <c r="AQ31" i="3"/>
  <c r="AP31" i="3"/>
  <c r="AO31" i="3"/>
  <c r="AW31" i="3" s="1"/>
  <c r="AE31" i="3"/>
  <c r="AC31" i="3"/>
  <c r="Y31" i="3"/>
  <c r="W31" i="3"/>
  <c r="V31" i="3"/>
  <c r="U31" i="3"/>
  <c r="T31" i="3"/>
  <c r="S31" i="3"/>
  <c r="R31" i="3"/>
  <c r="Z31" i="3" s="1"/>
  <c r="BO30" i="3"/>
  <c r="BL30" i="3"/>
  <c r="BI30" i="3"/>
  <c r="BH30" i="3"/>
  <c r="AV30" i="3"/>
  <c r="AT30" i="3"/>
  <c r="AS30" i="3"/>
  <c r="AR30" i="3"/>
  <c r="AQ30" i="3"/>
  <c r="AP30" i="3"/>
  <c r="AO30" i="3"/>
  <c r="AW30" i="3" s="1"/>
  <c r="AC30" i="3"/>
  <c r="Y30" i="3"/>
  <c r="W30" i="3"/>
  <c r="V30" i="3"/>
  <c r="U30" i="3"/>
  <c r="T30" i="3"/>
  <c r="S30" i="3"/>
  <c r="R30" i="3"/>
  <c r="Z30" i="3" s="1"/>
  <c r="H30" i="3"/>
  <c r="G30" i="3"/>
  <c r="F30" i="3"/>
  <c r="E30" i="3"/>
  <c r="D30" i="3"/>
  <c r="BL29" i="3"/>
  <c r="BI29" i="3"/>
  <c r="BH29" i="3"/>
  <c r="AV29" i="3"/>
  <c r="AT29" i="3"/>
  <c r="AS29" i="3"/>
  <c r="AR29" i="3"/>
  <c r="AQ29" i="3"/>
  <c r="AP29" i="3"/>
  <c r="AO29" i="3"/>
  <c r="AW29" i="3" s="1"/>
  <c r="AC29" i="3"/>
  <c r="Y29" i="3"/>
  <c r="W29" i="3"/>
  <c r="V29" i="3"/>
  <c r="U29" i="3"/>
  <c r="T29" i="3"/>
  <c r="S29" i="3"/>
  <c r="R29" i="3"/>
  <c r="Z29" i="3" s="1"/>
  <c r="BL28" i="3"/>
  <c r="BI28" i="3"/>
  <c r="BH28" i="3"/>
  <c r="AV28" i="3"/>
  <c r="AT28" i="3"/>
  <c r="AS28" i="3"/>
  <c r="AR28" i="3"/>
  <c r="AQ28" i="3"/>
  <c r="AP28" i="3"/>
  <c r="AO28" i="3"/>
  <c r="AW28" i="3" s="1"/>
  <c r="AC28" i="3"/>
  <c r="Y28" i="3"/>
  <c r="W28" i="3"/>
  <c r="V28" i="3"/>
  <c r="U28" i="3"/>
  <c r="T28" i="3"/>
  <c r="S28" i="3"/>
  <c r="R28" i="3"/>
  <c r="Z28" i="3" s="1"/>
  <c r="BL27" i="3"/>
  <c r="BI27" i="3"/>
  <c r="BH27" i="3"/>
  <c r="AV27" i="3"/>
  <c r="AT27" i="3"/>
  <c r="AS27" i="3"/>
  <c r="AR27" i="3"/>
  <c r="AQ27" i="3"/>
  <c r="AP27" i="3"/>
  <c r="AO27" i="3"/>
  <c r="AW27" i="3" s="1"/>
  <c r="AC27" i="3"/>
  <c r="Y27" i="3"/>
  <c r="W27" i="3"/>
  <c r="V27" i="3"/>
  <c r="U27" i="3"/>
  <c r="T27" i="3"/>
  <c r="S27" i="3"/>
  <c r="R27" i="3"/>
  <c r="Z27" i="3" s="1"/>
  <c r="BO26" i="3"/>
  <c r="BL26" i="3"/>
  <c r="BI26" i="3"/>
  <c r="BH26" i="3"/>
  <c r="AV26" i="3"/>
  <c r="AT26" i="3"/>
  <c r="AS26" i="3"/>
  <c r="AR26" i="3"/>
  <c r="AQ26" i="3"/>
  <c r="AP26" i="3"/>
  <c r="AO26" i="3"/>
  <c r="AW26" i="3" s="1"/>
  <c r="AB26" i="3"/>
  <c r="Y26" i="3"/>
  <c r="W26" i="3"/>
  <c r="V26" i="3"/>
  <c r="U26" i="3"/>
  <c r="T26" i="3"/>
  <c r="S26" i="3"/>
  <c r="R26" i="3"/>
  <c r="Z26" i="3" s="1"/>
  <c r="AV25" i="3"/>
  <c r="AT25" i="3"/>
  <c r="AR25" i="3"/>
  <c r="AE25" i="3"/>
  <c r="AC25" i="3"/>
  <c r="Y25" i="3"/>
  <c r="W25" i="3"/>
  <c r="V25" i="3"/>
  <c r="U25" i="3"/>
  <c r="T25" i="3"/>
  <c r="S25" i="3"/>
  <c r="R25" i="3"/>
  <c r="Z25" i="3" s="1"/>
  <c r="I25" i="3"/>
  <c r="BO24" i="3"/>
  <c r="BL24" i="3"/>
  <c r="BI24" i="3"/>
  <c r="BH24" i="3"/>
  <c r="AV24" i="3"/>
  <c r="AT24" i="3"/>
  <c r="AS24" i="3"/>
  <c r="AR24" i="3"/>
  <c r="AQ24" i="3"/>
  <c r="AP24" i="3"/>
  <c r="AO24" i="3"/>
  <c r="AW24" i="3" s="1"/>
  <c r="AE24" i="3"/>
  <c r="AC24" i="3"/>
  <c r="Y24" i="3"/>
  <c r="W24" i="3"/>
  <c r="V24" i="3"/>
  <c r="U24" i="3"/>
  <c r="T24" i="3"/>
  <c r="S24" i="3"/>
  <c r="R24" i="3"/>
  <c r="Z24" i="3" s="1"/>
  <c r="I24" i="3"/>
  <c r="BO23" i="3"/>
  <c r="BL23" i="3"/>
  <c r="BI23" i="3"/>
  <c r="BH23" i="3"/>
  <c r="AV23" i="3"/>
  <c r="AT23" i="3"/>
  <c r="AS23" i="3"/>
  <c r="AR23" i="3"/>
  <c r="AQ23" i="3"/>
  <c r="AP23" i="3"/>
  <c r="AO23" i="3"/>
  <c r="AW23" i="3" s="1"/>
  <c r="AB23" i="3"/>
  <c r="Y23" i="3"/>
  <c r="W23" i="3"/>
  <c r="V23" i="3"/>
  <c r="U23" i="3"/>
  <c r="S23" i="3"/>
  <c r="R23" i="3"/>
  <c r="Z23" i="3" s="1"/>
  <c r="H23" i="3"/>
  <c r="H26" i="3" s="1"/>
  <c r="G23" i="3"/>
  <c r="G26" i="3" s="1"/>
  <c r="F23" i="3"/>
  <c r="F26" i="3" s="1"/>
  <c r="E23" i="3"/>
  <c r="E26" i="3" s="1"/>
  <c r="D23" i="3"/>
  <c r="D26" i="3" s="1"/>
  <c r="BO22" i="3"/>
  <c r="BL22" i="3"/>
  <c r="BI22" i="3"/>
  <c r="BH22" i="3"/>
  <c r="AV22" i="3"/>
  <c r="AT22" i="3"/>
  <c r="AS22" i="3"/>
  <c r="AR22" i="3"/>
  <c r="AQ22" i="3"/>
  <c r="AP22" i="3"/>
  <c r="AO22" i="3"/>
  <c r="AW22" i="3" s="1"/>
  <c r="AE22" i="3"/>
  <c r="AC22" i="3"/>
  <c r="Y22" i="3"/>
  <c r="W22" i="3"/>
  <c r="V22" i="3"/>
  <c r="U22" i="3"/>
  <c r="S22" i="3"/>
  <c r="R22" i="3"/>
  <c r="Z22" i="3" s="1"/>
  <c r="I22" i="3"/>
  <c r="BO21" i="3"/>
  <c r="BL21" i="3"/>
  <c r="BI21" i="3"/>
  <c r="BH21" i="3"/>
  <c r="AV21" i="3"/>
  <c r="AT21" i="3"/>
  <c r="AS21" i="3"/>
  <c r="AR21" i="3"/>
  <c r="AQ21" i="3"/>
  <c r="AP21" i="3"/>
  <c r="AO21" i="3"/>
  <c r="AW21" i="3" s="1"/>
  <c r="AE21" i="3"/>
  <c r="AC21" i="3"/>
  <c r="Y21" i="3"/>
  <c r="W21" i="3"/>
  <c r="V21" i="3"/>
  <c r="R21" i="3"/>
  <c r="U21" i="3" s="1"/>
  <c r="I21" i="3"/>
  <c r="BO20" i="3"/>
  <c r="BL20" i="3"/>
  <c r="BI20" i="3"/>
  <c r="BH20" i="3"/>
  <c r="AV20" i="3"/>
  <c r="AT20" i="3"/>
  <c r="AS20" i="3"/>
  <c r="AR20" i="3"/>
  <c r="AQ20" i="3"/>
  <c r="AP20" i="3"/>
  <c r="AO20" i="3"/>
  <c r="AW20" i="3" s="1"/>
  <c r="AB20" i="3"/>
  <c r="Y20" i="3"/>
  <c r="W20" i="3"/>
  <c r="V20" i="3"/>
  <c r="R20" i="3"/>
  <c r="U20" i="3" s="1"/>
  <c r="I20" i="3"/>
  <c r="BO14" i="3" s="1"/>
  <c r="BO19" i="3"/>
  <c r="BL19" i="3"/>
  <c r="BI19" i="3"/>
  <c r="BH19" i="3"/>
  <c r="AV19" i="3"/>
  <c r="AT19" i="3"/>
  <c r="AS19" i="3"/>
  <c r="AR19" i="3"/>
  <c r="AQ19" i="3"/>
  <c r="AP19" i="3"/>
  <c r="AO19" i="3"/>
  <c r="AW19" i="3" s="1"/>
  <c r="AE19" i="3"/>
  <c r="AC19" i="3"/>
  <c r="Y19" i="3"/>
  <c r="W19" i="3"/>
  <c r="V19" i="3"/>
  <c r="U19" i="3"/>
  <c r="T19" i="3"/>
  <c r="S19" i="3"/>
  <c r="R19" i="3"/>
  <c r="Z19" i="3" s="1"/>
  <c r="I19" i="3"/>
  <c r="BL18" i="3"/>
  <c r="BI18" i="3"/>
  <c r="BH18" i="3"/>
  <c r="AV18" i="3"/>
  <c r="AT18" i="3"/>
  <c r="AS18" i="3"/>
  <c r="AR18" i="3"/>
  <c r="AQ18" i="3"/>
  <c r="AP18" i="3"/>
  <c r="AO18" i="3"/>
  <c r="AW18" i="3" s="1"/>
  <c r="AE18" i="3"/>
  <c r="AC18" i="3"/>
  <c r="Y18" i="3"/>
  <c r="W18" i="3"/>
  <c r="V18" i="3"/>
  <c r="U18" i="3"/>
  <c r="T18" i="3"/>
  <c r="S18" i="3"/>
  <c r="R18" i="3"/>
  <c r="Z18" i="3" s="1"/>
  <c r="I18" i="3"/>
  <c r="BL17" i="3"/>
  <c r="BI17" i="3"/>
  <c r="BH17" i="3"/>
  <c r="AV17" i="3"/>
  <c r="AT17" i="3"/>
  <c r="AS17" i="3"/>
  <c r="AR17" i="3"/>
  <c r="AQ17" i="3"/>
  <c r="AP17" i="3"/>
  <c r="AO17" i="3"/>
  <c r="AW17" i="3" s="1"/>
  <c r="AC17" i="3"/>
  <c r="Y17" i="3"/>
  <c r="W17" i="3"/>
  <c r="V17" i="3"/>
  <c r="U17" i="3"/>
  <c r="T17" i="3"/>
  <c r="S17" i="3"/>
  <c r="R17" i="3"/>
  <c r="Z17" i="3" s="1"/>
  <c r="I17" i="3"/>
  <c r="BO16" i="3"/>
  <c r="BL16" i="3"/>
  <c r="BI16" i="3"/>
  <c r="BH16" i="3"/>
  <c r="AV16" i="3"/>
  <c r="AT16" i="3"/>
  <c r="AS16" i="3"/>
  <c r="AR16" i="3"/>
  <c r="AQ16" i="3"/>
  <c r="AP16" i="3"/>
  <c r="AO16" i="3"/>
  <c r="AW16" i="3" s="1"/>
  <c r="AB16" i="3"/>
  <c r="Y16" i="3"/>
  <c r="W16" i="3"/>
  <c r="V16" i="3"/>
  <c r="U16" i="3"/>
  <c r="T16" i="3"/>
  <c r="S16" i="3"/>
  <c r="R16" i="3"/>
  <c r="Z16" i="3" s="1"/>
  <c r="I16" i="3"/>
  <c r="BO15" i="3"/>
  <c r="BL15" i="3"/>
  <c r="BI15" i="3"/>
  <c r="BH15" i="3"/>
  <c r="AV15" i="3"/>
  <c r="AT15" i="3"/>
  <c r="AS15" i="3"/>
  <c r="AR15" i="3"/>
  <c r="AQ15" i="3"/>
  <c r="AP15" i="3"/>
  <c r="AO15" i="3"/>
  <c r="AW15" i="3" s="1"/>
  <c r="AC15" i="3"/>
  <c r="Y15" i="3"/>
  <c r="W15" i="3"/>
  <c r="V15" i="3"/>
  <c r="U15" i="3"/>
  <c r="T15" i="3"/>
  <c r="S15" i="3"/>
  <c r="R15" i="3"/>
  <c r="Z15" i="3" s="1"/>
  <c r="I15" i="3"/>
  <c r="BL14" i="3"/>
  <c r="BI14" i="3"/>
  <c r="BH14" i="3"/>
  <c r="AV14" i="3"/>
  <c r="AT14" i="3"/>
  <c r="AS14" i="3"/>
  <c r="AR14" i="3"/>
  <c r="AQ14" i="3"/>
  <c r="AP14" i="3"/>
  <c r="AO14" i="3"/>
  <c r="AW14" i="3" s="1"/>
  <c r="AE14" i="3"/>
  <c r="AC14" i="3"/>
  <c r="Y14" i="3"/>
  <c r="W14" i="3"/>
  <c r="V14" i="3"/>
  <c r="R14" i="3"/>
  <c r="Z14" i="3" s="1"/>
  <c r="I14" i="3"/>
  <c r="BO13" i="3"/>
  <c r="BL13" i="3"/>
  <c r="BI13" i="3"/>
  <c r="BH13" i="3"/>
  <c r="AV13" i="3"/>
  <c r="AT13" i="3"/>
  <c r="AS13" i="3"/>
  <c r="AR13" i="3"/>
  <c r="AQ13" i="3"/>
  <c r="AP13" i="3"/>
  <c r="AO13" i="3"/>
  <c r="AW13" i="3" s="1"/>
  <c r="AB13" i="3"/>
  <c r="Y13" i="3"/>
  <c r="W13" i="3"/>
  <c r="V13" i="3"/>
  <c r="R13" i="3"/>
  <c r="Z13" i="3" s="1"/>
  <c r="I13" i="3"/>
  <c r="BO7" i="3" s="1"/>
  <c r="BO12" i="3"/>
  <c r="BL12" i="3"/>
  <c r="BI12" i="3"/>
  <c r="BH12" i="3"/>
  <c r="AV12" i="3"/>
  <c r="AT12" i="3"/>
  <c r="AS12" i="3"/>
  <c r="AR12" i="3"/>
  <c r="AQ12" i="3"/>
  <c r="AP12" i="3"/>
  <c r="AO12" i="3"/>
  <c r="AW12" i="3" s="1"/>
  <c r="Y12" i="3"/>
  <c r="W12" i="3"/>
  <c r="V12" i="3"/>
  <c r="R12" i="3"/>
  <c r="U12" i="3" s="1"/>
  <c r="I12" i="3"/>
  <c r="BO11" i="3"/>
  <c r="BL11" i="3"/>
  <c r="BI11" i="3"/>
  <c r="BH11" i="3"/>
  <c r="AV11" i="3"/>
  <c r="AT11" i="3"/>
  <c r="AS11" i="3"/>
  <c r="AR11" i="3"/>
  <c r="AQ11" i="3"/>
  <c r="AP11" i="3"/>
  <c r="AO11" i="3"/>
  <c r="AW11" i="3" s="1"/>
  <c r="Y11" i="3"/>
  <c r="W11" i="3"/>
  <c r="V11" i="3"/>
  <c r="R11" i="3"/>
  <c r="Z11" i="3" s="1"/>
  <c r="I11" i="3"/>
  <c r="I23" i="3" s="1"/>
  <c r="I26" i="3" s="1"/>
  <c r="BO10" i="3"/>
  <c r="BL10" i="3"/>
  <c r="BI10" i="3"/>
  <c r="BH10" i="3"/>
  <c r="AV10" i="3"/>
  <c r="AT10" i="3"/>
  <c r="AS10" i="3"/>
  <c r="AR10" i="3"/>
  <c r="AQ10" i="3"/>
  <c r="AP10" i="3"/>
  <c r="AO10" i="3"/>
  <c r="AW10" i="3" s="1"/>
  <c r="Y10" i="3"/>
  <c r="W10" i="3"/>
  <c r="V10" i="3"/>
  <c r="U10" i="3"/>
  <c r="T10" i="3"/>
  <c r="S10" i="3"/>
  <c r="R10" i="3"/>
  <c r="Z10" i="3" s="1"/>
  <c r="BO9" i="3"/>
  <c r="BL9" i="3"/>
  <c r="BI9" i="3"/>
  <c r="BH9" i="3"/>
  <c r="AV9" i="3"/>
  <c r="AT9" i="3"/>
  <c r="AS9" i="3"/>
  <c r="AR9" i="3"/>
  <c r="AQ9" i="3"/>
  <c r="AQ71" i="3" s="1"/>
  <c r="AP9" i="3"/>
  <c r="AP71" i="3" s="1"/>
  <c r="BO63" i="3" s="1"/>
  <c r="AO9" i="3"/>
  <c r="AO71" i="3" s="1"/>
  <c r="Y9" i="3"/>
  <c r="W9" i="3"/>
  <c r="V9" i="3"/>
  <c r="U9" i="3"/>
  <c r="T9" i="3"/>
  <c r="S9" i="3"/>
  <c r="R9" i="3"/>
  <c r="BO8" i="3"/>
  <c r="BL8" i="3"/>
  <c r="BI8" i="3"/>
  <c r="BH8" i="3"/>
  <c r="BL7" i="3"/>
  <c r="BI7" i="3"/>
  <c r="BH7" i="3"/>
  <c r="BO6" i="3"/>
  <c r="BL6" i="3"/>
  <c r="BI6" i="3"/>
  <c r="BH6" i="3"/>
  <c r="AS6" i="3"/>
  <c r="Z6" i="3"/>
  <c r="V6" i="3"/>
  <c r="BO5" i="3"/>
  <c r="BL5" i="3"/>
  <c r="BI5" i="3"/>
  <c r="BH5" i="3"/>
  <c r="AV5" i="3"/>
  <c r="AT5" i="3"/>
  <c r="X5" i="3"/>
  <c r="BG3" i="3"/>
  <c r="BM20" i="3" s="1"/>
  <c r="BN20" i="3" s="1"/>
  <c r="AS3" i="3"/>
  <c r="V3" i="3"/>
  <c r="BJ21" i="3" s="1"/>
  <c r="M3" i="3"/>
  <c r="BF1" i="3"/>
  <c r="BF3" i="3" s="1"/>
  <c r="BF4" i="3" s="1"/>
  <c r="BO33" i="3" l="1"/>
  <c r="BQ33" i="3" s="1"/>
  <c r="BK33" i="3" s="1"/>
  <c r="BO17" i="3"/>
  <c r="Y69" i="3"/>
  <c r="U74" i="3" s="1"/>
  <c r="S14" i="3"/>
  <c r="AE28" i="3"/>
  <c r="R69" i="3"/>
  <c r="R70" i="3" s="1"/>
  <c r="AE17" i="3"/>
  <c r="AR71" i="3"/>
  <c r="BO64" i="3" s="1"/>
  <c r="AS71" i="3"/>
  <c r="BO65" i="3" s="1"/>
  <c r="AE27" i="3"/>
  <c r="AE52" i="3" s="1"/>
  <c r="AE29" i="3"/>
  <c r="V69" i="3"/>
  <c r="BO54" i="3" s="1"/>
  <c r="BQ54" i="3" s="1"/>
  <c r="BK54" i="3" s="1"/>
  <c r="BJ5" i="3"/>
  <c r="BJ6" i="3"/>
  <c r="BJ8" i="3"/>
  <c r="BJ7" i="3"/>
  <c r="W69" i="3"/>
  <c r="S74" i="3" s="1"/>
  <c r="S11" i="3"/>
  <c r="S13" i="3"/>
  <c r="U14" i="3"/>
  <c r="U11" i="3"/>
  <c r="U13" i="3"/>
  <c r="BP70" i="3"/>
  <c r="BP68" i="3"/>
  <c r="BP66" i="3"/>
  <c r="BP65" i="3"/>
  <c r="BP63" i="3"/>
  <c r="BP62" i="3"/>
  <c r="BP60" i="3"/>
  <c r="BP69" i="3"/>
  <c r="BP67" i="3"/>
  <c r="BP64" i="3"/>
  <c r="BP61" i="3"/>
  <c r="BP58" i="3"/>
  <c r="BP55" i="3"/>
  <c r="BP52" i="3"/>
  <c r="BP51" i="3"/>
  <c r="BP49" i="3"/>
  <c r="BP59" i="3"/>
  <c r="BP56" i="3"/>
  <c r="BP54" i="3"/>
  <c r="BP53" i="3"/>
  <c r="BP50" i="3"/>
  <c r="BP48" i="3"/>
  <c r="BP47" i="3"/>
  <c r="BP46" i="3"/>
  <c r="BP43" i="3"/>
  <c r="BP39" i="3"/>
  <c r="BP36" i="3"/>
  <c r="BP35" i="3"/>
  <c r="BP34" i="3"/>
  <c r="BP33" i="3"/>
  <c r="BP32" i="3"/>
  <c r="BP29" i="3"/>
  <c r="BP28" i="3"/>
  <c r="BP27" i="3"/>
  <c r="BP26" i="3"/>
  <c r="BP23" i="3"/>
  <c r="BP45" i="3"/>
  <c r="BP44" i="3"/>
  <c r="BP42" i="3"/>
  <c r="BP41" i="3"/>
  <c r="BP40" i="3"/>
  <c r="BP38" i="3"/>
  <c r="BP37" i="3"/>
  <c r="BP31" i="3"/>
  <c r="BP30" i="3"/>
  <c r="BP24" i="3"/>
  <c r="BP22" i="3"/>
  <c r="BP20" i="3"/>
  <c r="BP19" i="3"/>
  <c r="BP17" i="3"/>
  <c r="BP14" i="3"/>
  <c r="BP11" i="3"/>
  <c r="BP8" i="3"/>
  <c r="BP7" i="3"/>
  <c r="BP6" i="3"/>
  <c r="BP5" i="3"/>
  <c r="BP21" i="3"/>
  <c r="BP18" i="3"/>
  <c r="BP16" i="3"/>
  <c r="BP15" i="3"/>
  <c r="BP13" i="3"/>
  <c r="BP12" i="3"/>
  <c r="BP10" i="3"/>
  <c r="BP9" i="3"/>
  <c r="BQ7" i="3"/>
  <c r="BK7" i="3" s="1"/>
  <c r="BQ13" i="3"/>
  <c r="BK13" i="3" s="1"/>
  <c r="BQ14" i="3"/>
  <c r="BK14" i="3" s="1"/>
  <c r="BQ17" i="3"/>
  <c r="BK17" i="3" s="1"/>
  <c r="BQ19" i="3"/>
  <c r="BK19" i="3" s="1"/>
  <c r="BQ5" i="3"/>
  <c r="BK5" i="3" s="1"/>
  <c r="BQ6" i="3"/>
  <c r="BK6" i="3" s="1"/>
  <c r="BQ8" i="3"/>
  <c r="BK8" i="3" s="1"/>
  <c r="BQ9" i="3"/>
  <c r="BK9" i="3" s="1"/>
  <c r="BQ10" i="3"/>
  <c r="BK10" i="3" s="1"/>
  <c r="BQ11" i="3"/>
  <c r="BK11" i="3" s="1"/>
  <c r="BQ12" i="3"/>
  <c r="BK12" i="3" s="1"/>
  <c r="BQ15" i="3"/>
  <c r="BK15" i="3" s="1"/>
  <c r="BQ16" i="3"/>
  <c r="BK16" i="3" s="1"/>
  <c r="BQ18" i="3"/>
  <c r="BK18" i="3" s="1"/>
  <c r="BQ20" i="3"/>
  <c r="BK20" i="3" s="1"/>
  <c r="BQ21" i="3"/>
  <c r="BK21" i="3" s="1"/>
  <c r="BQ22" i="3"/>
  <c r="BK22" i="3" s="1"/>
  <c r="AU66" i="3"/>
  <c r="AU65" i="3"/>
  <c r="AX65" i="3" s="1"/>
  <c r="AU63" i="3"/>
  <c r="X63" i="3"/>
  <c r="AU62" i="3"/>
  <c r="X62" i="3"/>
  <c r="AU60" i="3"/>
  <c r="X60" i="3"/>
  <c r="AU67" i="3"/>
  <c r="AX67" i="3" s="1"/>
  <c r="AU64" i="3"/>
  <c r="AX64" i="3" s="1"/>
  <c r="AU61" i="3"/>
  <c r="X61" i="3"/>
  <c r="AU58" i="3"/>
  <c r="X58" i="3"/>
  <c r="X57" i="3"/>
  <c r="AA57" i="3" s="1"/>
  <c r="AU55" i="3"/>
  <c r="AX55" i="3" s="1"/>
  <c r="X55" i="3"/>
  <c r="AA55" i="3" s="1"/>
  <c r="AU52" i="3"/>
  <c r="AX52" i="3" s="1"/>
  <c r="AU51" i="3"/>
  <c r="X51" i="3"/>
  <c r="AU49" i="3"/>
  <c r="AX49" i="3" s="1"/>
  <c r="X49" i="3"/>
  <c r="AU59" i="3"/>
  <c r="AX59" i="3" s="1"/>
  <c r="X59" i="3"/>
  <c r="AA59" i="3" s="1"/>
  <c r="AU56" i="3"/>
  <c r="AX56" i="3" s="1"/>
  <c r="X56" i="3"/>
  <c r="AA56" i="3" s="1"/>
  <c r="AU54" i="3"/>
  <c r="X54" i="3"/>
  <c r="AA54" i="3" s="1"/>
  <c r="AU53" i="3"/>
  <c r="X53" i="3"/>
  <c r="X52" i="3"/>
  <c r="AU50" i="3"/>
  <c r="AX50" i="3" s="1"/>
  <c r="X50" i="3"/>
  <c r="AA50" i="3" s="1"/>
  <c r="AU48" i="3"/>
  <c r="AX48" i="3" s="1"/>
  <c r="X48" i="3"/>
  <c r="AU46" i="3"/>
  <c r="AX46" i="3" s="1"/>
  <c r="X46" i="3"/>
  <c r="AA46" i="3" s="1"/>
  <c r="AU43" i="3"/>
  <c r="X43" i="3"/>
  <c r="X41" i="3"/>
  <c r="AU39" i="3"/>
  <c r="AX39" i="3" s="1"/>
  <c r="X39" i="3"/>
  <c r="AA39" i="3" s="1"/>
  <c r="AU36" i="3"/>
  <c r="AX36" i="3" s="1"/>
  <c r="AU35" i="3"/>
  <c r="X35" i="3"/>
  <c r="AU34" i="3"/>
  <c r="X34" i="3"/>
  <c r="AU33" i="3"/>
  <c r="AX33" i="3" s="1"/>
  <c r="X33" i="3"/>
  <c r="AA33" i="3" s="1"/>
  <c r="AU32" i="3"/>
  <c r="AX32" i="3" s="1"/>
  <c r="AU29" i="3"/>
  <c r="AX29" i="3" s="1"/>
  <c r="X29" i="3"/>
  <c r="AA29" i="3" s="1"/>
  <c r="AU28" i="3"/>
  <c r="AX28" i="3" s="1"/>
  <c r="X28" i="3"/>
  <c r="AU27" i="3"/>
  <c r="AX27" i="3" s="1"/>
  <c r="X27" i="3"/>
  <c r="AA27" i="3" s="1"/>
  <c r="AU26" i="3"/>
  <c r="AX26" i="3" s="1"/>
  <c r="X25" i="3"/>
  <c r="AA25" i="3" s="1"/>
  <c r="AU23" i="3"/>
  <c r="AU47" i="3"/>
  <c r="AX47" i="3" s="1"/>
  <c r="X47" i="3"/>
  <c r="AU45" i="3"/>
  <c r="X45" i="3"/>
  <c r="AA45" i="3" s="1"/>
  <c r="AU44" i="3"/>
  <c r="AX44" i="3" s="1"/>
  <c r="X44" i="3"/>
  <c r="AA44" i="3" s="1"/>
  <c r="AU42" i="3"/>
  <c r="AX42" i="3" s="1"/>
  <c r="X42" i="3"/>
  <c r="AU41" i="3"/>
  <c r="AX41" i="3" s="1"/>
  <c r="AU40" i="3"/>
  <c r="X40" i="3"/>
  <c r="AU38" i="3"/>
  <c r="AX38" i="3" s="1"/>
  <c r="X38" i="3"/>
  <c r="AU37" i="3"/>
  <c r="AX37" i="3" s="1"/>
  <c r="X37" i="3"/>
  <c r="AA37" i="3" s="1"/>
  <c r="X36" i="3"/>
  <c r="AA36" i="3" s="1"/>
  <c r="X32" i="3"/>
  <c r="AA32" i="3" s="1"/>
  <c r="AU31" i="3"/>
  <c r="AX31" i="3" s="1"/>
  <c r="X31" i="3"/>
  <c r="AU30" i="3"/>
  <c r="AX30" i="3" s="1"/>
  <c r="X30" i="3"/>
  <c r="AA30" i="3" s="1"/>
  <c r="X26" i="3"/>
  <c r="AA26" i="3" s="1"/>
  <c r="AU24" i="3"/>
  <c r="AX24" i="3" s="1"/>
  <c r="X24" i="3"/>
  <c r="X23" i="3"/>
  <c r="AU22" i="3"/>
  <c r="AX22" i="3" s="1"/>
  <c r="X22" i="3"/>
  <c r="V70" i="3"/>
  <c r="X9" i="3"/>
  <c r="Z9" i="3"/>
  <c r="AO74" i="3"/>
  <c r="AO73" i="3"/>
  <c r="BQ65" i="3"/>
  <c r="BK65" i="3" s="1"/>
  <c r="AU9" i="3"/>
  <c r="AW9" i="3"/>
  <c r="AW71" i="3" s="1"/>
  <c r="AX75" i="3" s="1"/>
  <c r="BO70" i="3" s="1"/>
  <c r="BQ70" i="3" s="1"/>
  <c r="BK70" i="3" s="1"/>
  <c r="BJ9" i="3"/>
  <c r="X10" i="3"/>
  <c r="AA10" i="3" s="1"/>
  <c r="AU10" i="3"/>
  <c r="AX10" i="3" s="1"/>
  <c r="BJ10" i="3"/>
  <c r="BM11" i="3"/>
  <c r="BN11" i="3" s="1"/>
  <c r="T12" i="3"/>
  <c r="X12" i="3"/>
  <c r="Z12" i="3"/>
  <c r="AU12" i="3"/>
  <c r="AX12" i="3" s="1"/>
  <c r="BJ12" i="3"/>
  <c r="AU13" i="3"/>
  <c r="AX13" i="3" s="1"/>
  <c r="BJ13" i="3"/>
  <c r="BM14" i="3"/>
  <c r="BN14" i="3" s="1"/>
  <c r="X15" i="3"/>
  <c r="AA15" i="3" s="1"/>
  <c r="AU15" i="3"/>
  <c r="AX15" i="3" s="1"/>
  <c r="BJ15" i="3"/>
  <c r="AU16" i="3"/>
  <c r="AX16" i="3" s="1"/>
  <c r="BJ16" i="3"/>
  <c r="BM17" i="3"/>
  <c r="BN17" i="3" s="1"/>
  <c r="X18" i="3"/>
  <c r="AA18" i="3" s="1"/>
  <c r="AU18" i="3"/>
  <c r="AX18" i="3" s="1"/>
  <c r="BJ18" i="3"/>
  <c r="BM19" i="3"/>
  <c r="BN19" i="3" s="1"/>
  <c r="T20" i="3"/>
  <c r="X20" i="3"/>
  <c r="Z20" i="3"/>
  <c r="T21" i="3"/>
  <c r="X21" i="3"/>
  <c r="Z21" i="3"/>
  <c r="AU21" i="3"/>
  <c r="AX21" i="3" s="1"/>
  <c r="BQ23" i="3"/>
  <c r="BK23" i="3" s="1"/>
  <c r="BQ30" i="3"/>
  <c r="BK30" i="3" s="1"/>
  <c r="AA31" i="3"/>
  <c r="BQ31" i="3"/>
  <c r="BK31" i="3" s="1"/>
  <c r="AX34" i="3"/>
  <c r="AX35" i="3"/>
  <c r="BQ37" i="3"/>
  <c r="BK37" i="3" s="1"/>
  <c r="AA38" i="3"/>
  <c r="BQ38" i="3"/>
  <c r="BK38" i="3" s="1"/>
  <c r="AA40" i="3"/>
  <c r="BQ40" i="3"/>
  <c r="BK40" i="3" s="1"/>
  <c r="BQ41" i="3"/>
  <c r="BK41" i="3" s="1"/>
  <c r="AA42" i="3"/>
  <c r="BQ42" i="3"/>
  <c r="BK42" i="3" s="1"/>
  <c r="AX43" i="3"/>
  <c r="BQ44" i="3"/>
  <c r="BK44" i="3" s="1"/>
  <c r="BQ45" i="3"/>
  <c r="BK45" i="3" s="1"/>
  <c r="AA47" i="3"/>
  <c r="BM69" i="3"/>
  <c r="BN69" i="3" s="1"/>
  <c r="BM67" i="3"/>
  <c r="BN67" i="3" s="1"/>
  <c r="BM64" i="3"/>
  <c r="BN64" i="3" s="1"/>
  <c r="BM61" i="3"/>
  <c r="BN61" i="3" s="1"/>
  <c r="BM70" i="3"/>
  <c r="BN70" i="3" s="1"/>
  <c r="BM68" i="3"/>
  <c r="BN68" i="3" s="1"/>
  <c r="BM66" i="3"/>
  <c r="BN66" i="3" s="1"/>
  <c r="BM65" i="3"/>
  <c r="BN65" i="3" s="1"/>
  <c r="BM63" i="3"/>
  <c r="BN63" i="3" s="1"/>
  <c r="BM62" i="3"/>
  <c r="BN62" i="3" s="1"/>
  <c r="BM60" i="3"/>
  <c r="BN60" i="3" s="1"/>
  <c r="BM59" i="3"/>
  <c r="BN59" i="3" s="1"/>
  <c r="BM56" i="3"/>
  <c r="BN56" i="3" s="1"/>
  <c r="BM54" i="3"/>
  <c r="BN54" i="3" s="1"/>
  <c r="BM53" i="3"/>
  <c r="BN53" i="3" s="1"/>
  <c r="BM50" i="3"/>
  <c r="BN50" i="3" s="1"/>
  <c r="BM48" i="3"/>
  <c r="BN48" i="3" s="1"/>
  <c r="BM47" i="3"/>
  <c r="BN47" i="3" s="1"/>
  <c r="BM58" i="3"/>
  <c r="BN58" i="3" s="1"/>
  <c r="BM55" i="3"/>
  <c r="BN55" i="3" s="1"/>
  <c r="BM52" i="3"/>
  <c r="BN52" i="3" s="1"/>
  <c r="BM51" i="3"/>
  <c r="BN51" i="3" s="1"/>
  <c r="BM49" i="3"/>
  <c r="BN49" i="3" s="1"/>
  <c r="BM45" i="3"/>
  <c r="BN45" i="3" s="1"/>
  <c r="BM44" i="3"/>
  <c r="BN44" i="3" s="1"/>
  <c r="BM42" i="3"/>
  <c r="BN42" i="3" s="1"/>
  <c r="BM41" i="3"/>
  <c r="BN41" i="3" s="1"/>
  <c r="BM40" i="3"/>
  <c r="BN40" i="3" s="1"/>
  <c r="BM38" i="3"/>
  <c r="BN38" i="3" s="1"/>
  <c r="BM37" i="3"/>
  <c r="BN37" i="3" s="1"/>
  <c r="BM31" i="3"/>
  <c r="BN31" i="3" s="1"/>
  <c r="BM30" i="3"/>
  <c r="BN30" i="3" s="1"/>
  <c r="BM24" i="3"/>
  <c r="BN24" i="3" s="1"/>
  <c r="BM46" i="3"/>
  <c r="BN46" i="3" s="1"/>
  <c r="BM43" i="3"/>
  <c r="BN43" i="3" s="1"/>
  <c r="BM39" i="3"/>
  <c r="BN39" i="3" s="1"/>
  <c r="BM36" i="3"/>
  <c r="BN36" i="3" s="1"/>
  <c r="BM35" i="3"/>
  <c r="BN35" i="3" s="1"/>
  <c r="BM34" i="3"/>
  <c r="BN34" i="3" s="1"/>
  <c r="BM33" i="3"/>
  <c r="BN33" i="3" s="1"/>
  <c r="BM32" i="3"/>
  <c r="BN32" i="3" s="1"/>
  <c r="BM29" i="3"/>
  <c r="BN29" i="3" s="1"/>
  <c r="BM28" i="3"/>
  <c r="BN28" i="3" s="1"/>
  <c r="BM27" i="3"/>
  <c r="BN27" i="3" s="1"/>
  <c r="BM26" i="3"/>
  <c r="BN26" i="3" s="1"/>
  <c r="BM23" i="3"/>
  <c r="BN23" i="3" s="1"/>
  <c r="AU5" i="3"/>
  <c r="BJ70" i="3"/>
  <c r="BJ68" i="3"/>
  <c r="BJ66" i="3"/>
  <c r="BJ65" i="3"/>
  <c r="BJ63" i="3"/>
  <c r="BJ62" i="3"/>
  <c r="BJ60" i="3"/>
  <c r="BJ69" i="3"/>
  <c r="BJ67" i="3"/>
  <c r="BJ64" i="3"/>
  <c r="BJ61" i="3"/>
  <c r="BJ58" i="3"/>
  <c r="BJ55" i="3"/>
  <c r="BJ52" i="3"/>
  <c r="BJ51" i="3"/>
  <c r="BJ49" i="3"/>
  <c r="BJ59" i="3"/>
  <c r="BJ56" i="3"/>
  <c r="BJ54" i="3"/>
  <c r="BJ53" i="3"/>
  <c r="BJ50" i="3"/>
  <c r="BJ48" i="3"/>
  <c r="BJ47" i="3"/>
  <c r="BJ46" i="3"/>
  <c r="BJ43" i="3"/>
  <c r="BJ39" i="3"/>
  <c r="BJ36" i="3"/>
  <c r="BJ35" i="3"/>
  <c r="BJ34" i="3"/>
  <c r="BJ33" i="3"/>
  <c r="BJ32" i="3"/>
  <c r="BJ29" i="3"/>
  <c r="BJ28" i="3"/>
  <c r="BJ27" i="3"/>
  <c r="BJ26" i="3"/>
  <c r="BJ23" i="3"/>
  <c r="BJ45" i="3"/>
  <c r="BJ44" i="3"/>
  <c r="BJ42" i="3"/>
  <c r="BJ41" i="3"/>
  <c r="BJ40" i="3"/>
  <c r="BJ38" i="3"/>
  <c r="BJ37" i="3"/>
  <c r="BJ31" i="3"/>
  <c r="BJ30" i="3"/>
  <c r="BJ24" i="3"/>
  <c r="BJ22" i="3"/>
  <c r="BM5" i="3"/>
  <c r="BN5" i="3" s="1"/>
  <c r="BM6" i="3"/>
  <c r="BN6" i="3" s="1"/>
  <c r="BM7" i="3"/>
  <c r="BN7" i="3" s="1"/>
  <c r="BM8" i="3"/>
  <c r="BN8" i="3" s="1"/>
  <c r="BQ63" i="3"/>
  <c r="BK63" i="3" s="1"/>
  <c r="BQ64" i="3"/>
  <c r="BK64" i="3" s="1"/>
  <c r="AT71" i="3"/>
  <c r="AP75" i="3" s="1"/>
  <c r="BO66" i="3" s="1"/>
  <c r="BQ66" i="3" s="1"/>
  <c r="BK66" i="3" s="1"/>
  <c r="AV71" i="3"/>
  <c r="AR75" i="3" s="1"/>
  <c r="BO68" i="3" s="1"/>
  <c r="BQ68" i="3" s="1"/>
  <c r="BK68" i="3" s="1"/>
  <c r="BM9" i="3"/>
  <c r="BN9" i="3" s="1"/>
  <c r="BM10" i="3"/>
  <c r="BN10" i="3" s="1"/>
  <c r="T11" i="3"/>
  <c r="X11" i="3"/>
  <c r="AU11" i="3"/>
  <c r="AX11" i="3" s="1"/>
  <c r="BJ11" i="3"/>
  <c r="S12" i="3"/>
  <c r="BM12" i="3"/>
  <c r="BN12" i="3" s="1"/>
  <c r="T13" i="3"/>
  <c r="X13" i="3"/>
  <c r="BM13" i="3"/>
  <c r="BN13" i="3" s="1"/>
  <c r="T14" i="3"/>
  <c r="X14" i="3"/>
  <c r="AU14" i="3"/>
  <c r="AX14" i="3" s="1"/>
  <c r="BJ14" i="3"/>
  <c r="BM15" i="3"/>
  <c r="BN15" i="3" s="1"/>
  <c r="X16" i="3"/>
  <c r="AA16" i="3" s="1"/>
  <c r="BM16" i="3"/>
  <c r="BN16" i="3" s="1"/>
  <c r="X17" i="3"/>
  <c r="AA17" i="3" s="1"/>
  <c r="AU17" i="3"/>
  <c r="AX17" i="3" s="1"/>
  <c r="BJ17" i="3"/>
  <c r="BM18" i="3"/>
  <c r="BN18" i="3" s="1"/>
  <c r="X19" i="3"/>
  <c r="AA19" i="3" s="1"/>
  <c r="AU19" i="3"/>
  <c r="AX19" i="3" s="1"/>
  <c r="BJ19" i="3"/>
  <c r="S20" i="3"/>
  <c r="AU20" i="3"/>
  <c r="AX20" i="3" s="1"/>
  <c r="BJ20" i="3"/>
  <c r="S21" i="3"/>
  <c r="BM21" i="3"/>
  <c r="BN21" i="3" s="1"/>
  <c r="T22" i="3"/>
  <c r="AA22" i="3" s="1"/>
  <c r="BM22" i="3"/>
  <c r="BN22" i="3" s="1"/>
  <c r="AX23" i="3"/>
  <c r="AA24" i="3"/>
  <c r="BQ24" i="3"/>
  <c r="BK24" i="3" s="1"/>
  <c r="BQ26" i="3"/>
  <c r="BK26" i="3" s="1"/>
  <c r="BQ27" i="3"/>
  <c r="BK27" i="3" s="1"/>
  <c r="AA28" i="3"/>
  <c r="BQ28" i="3"/>
  <c r="BK28" i="3" s="1"/>
  <c r="BQ29" i="3"/>
  <c r="BK29" i="3" s="1"/>
  <c r="BQ32" i="3"/>
  <c r="BK32" i="3" s="1"/>
  <c r="AA34" i="3"/>
  <c r="BQ34" i="3"/>
  <c r="BK34" i="3" s="1"/>
  <c r="AA35" i="3"/>
  <c r="BQ35" i="3"/>
  <c r="BK35" i="3" s="1"/>
  <c r="BQ36" i="3"/>
  <c r="BK36" i="3" s="1"/>
  <c r="BQ39" i="3"/>
  <c r="BK39" i="3" s="1"/>
  <c r="AX40" i="3"/>
  <c r="AA41" i="3"/>
  <c r="AA43" i="3"/>
  <c r="BQ43" i="3"/>
  <c r="BK43" i="3" s="1"/>
  <c r="AX45" i="3"/>
  <c r="BQ46" i="3"/>
  <c r="BK46" i="3" s="1"/>
  <c r="T23" i="3"/>
  <c r="BQ47" i="3"/>
  <c r="BK47" i="3" s="1"/>
  <c r="AA48" i="3"/>
  <c r="BQ48" i="3"/>
  <c r="BK48" i="3" s="1"/>
  <c r="AX51" i="3"/>
  <c r="AX53" i="3"/>
  <c r="AX58" i="3"/>
  <c r="AA49" i="3"/>
  <c r="AA51" i="3"/>
  <c r="AA52" i="3"/>
  <c r="AA53" i="3"/>
  <c r="AX54" i="3"/>
  <c r="AA58" i="3"/>
  <c r="BQ59" i="3"/>
  <c r="BK59" i="3" s="1"/>
  <c r="AA60" i="3"/>
  <c r="AA61" i="3"/>
  <c r="AA62" i="3"/>
  <c r="AX63" i="3"/>
  <c r="AX66" i="3"/>
  <c r="BQ69" i="3"/>
  <c r="BK69" i="3" s="1"/>
  <c r="AX60" i="3"/>
  <c r="AX61" i="3"/>
  <c r="AX62" i="3"/>
  <c r="AA63" i="3"/>
  <c r="I57" i="1"/>
  <c r="AE35" i="1"/>
  <c r="AA23" i="3" l="1"/>
  <c r="U69" i="3"/>
  <c r="BO53" i="3" s="1"/>
  <c r="BQ53" i="3" s="1"/>
  <c r="BK53" i="3" s="1"/>
  <c r="D33" i="3"/>
  <c r="I33" i="3" s="1"/>
  <c r="K4" i="3" s="1"/>
  <c r="AA20" i="3"/>
  <c r="AX9" i="3"/>
  <c r="AA14" i="3"/>
  <c r="AA9" i="3"/>
  <c r="AA21" i="3"/>
  <c r="AA13" i="3"/>
  <c r="AA12" i="3"/>
  <c r="AA11" i="3"/>
  <c r="U75" i="3"/>
  <c r="BO58" i="3"/>
  <c r="BQ58" i="3" s="1"/>
  <c r="BK58" i="3" s="1"/>
  <c r="S75" i="3"/>
  <c r="BO55" i="3"/>
  <c r="BQ55" i="3" s="1"/>
  <c r="BK55" i="3" s="1"/>
  <c r="S69" i="3"/>
  <c r="T69" i="3"/>
  <c r="R73" i="3"/>
  <c r="BO50" i="3" s="1"/>
  <c r="BQ50" i="3" s="1"/>
  <c r="BK50" i="3" s="1"/>
  <c r="BO62" i="3"/>
  <c r="BQ62" i="3" s="1"/>
  <c r="BK62" i="3" s="1"/>
  <c r="X69" i="3"/>
  <c r="AX71" i="3"/>
  <c r="Y70" i="3"/>
  <c r="W70" i="3"/>
  <c r="AU71" i="3"/>
  <c r="AQ75" i="3" s="1"/>
  <c r="BO67" i="3" s="1"/>
  <c r="BQ67" i="3" s="1"/>
  <c r="BK67" i="3" s="1"/>
  <c r="R72" i="3"/>
  <c r="BO49" i="3" s="1"/>
  <c r="BQ49" i="3" s="1"/>
  <c r="BK49" i="3" s="1"/>
  <c r="BO61" i="3"/>
  <c r="BQ61" i="3" s="1"/>
  <c r="BK61" i="3" s="1"/>
  <c r="Z69" i="3"/>
  <c r="Y57" i="1"/>
  <c r="W57" i="1"/>
  <c r="V57" i="1"/>
  <c r="U57" i="1"/>
  <c r="T57" i="1"/>
  <c r="S57" i="1"/>
  <c r="R57" i="1"/>
  <c r="Z57" i="1" s="1"/>
  <c r="AB77" i="1"/>
  <c r="AC35" i="1"/>
  <c r="U70" i="3" l="1"/>
  <c r="AA69" i="3"/>
  <c r="AA70" i="3" s="1"/>
  <c r="X70" i="3"/>
  <c r="T74" i="3"/>
  <c r="S70" i="3"/>
  <c r="BO51" i="3"/>
  <c r="BQ51" i="3" s="1"/>
  <c r="BK51" i="3" s="1"/>
  <c r="Z70" i="3"/>
  <c r="AA74" i="3"/>
  <c r="T70" i="3"/>
  <c r="BO52" i="3"/>
  <c r="BQ52" i="3" s="1"/>
  <c r="BK52" i="3" s="1"/>
  <c r="F30" i="1"/>
  <c r="D23" i="1"/>
  <c r="D26" i="1" s="1"/>
  <c r="I25" i="1"/>
  <c r="D76" i="1"/>
  <c r="I76" i="1" s="1"/>
  <c r="D34" i="3" l="1"/>
  <c r="I34" i="3" s="1"/>
  <c r="K5" i="3" s="1"/>
  <c r="AA75" i="3"/>
  <c r="BO60" i="3"/>
  <c r="BQ60" i="3" s="1"/>
  <c r="BK60" i="3" s="1"/>
  <c r="T75" i="3"/>
  <c r="BO56" i="3"/>
  <c r="BQ56" i="3" s="1"/>
  <c r="BK56" i="3" s="1"/>
  <c r="V9" i="1"/>
  <c r="R9" i="1"/>
  <c r="D74" i="3" l="1"/>
  <c r="D77" i="3" s="1"/>
  <c r="Z9" i="1"/>
  <c r="S9" i="1"/>
  <c r="U9" i="1"/>
  <c r="Y25" i="1"/>
  <c r="W25" i="1"/>
  <c r="V25" i="1"/>
  <c r="U25" i="1"/>
  <c r="T25" i="1"/>
  <c r="S25" i="1"/>
  <c r="R25" i="1"/>
  <c r="Z25" i="1" s="1"/>
  <c r="AC30" i="1"/>
  <c r="I74" i="3" l="1"/>
  <c r="I77" i="3" s="1"/>
  <c r="I81" i="3" s="1"/>
  <c r="U63" i="1"/>
  <c r="U62" i="1"/>
  <c r="U61" i="1"/>
  <c r="U60" i="1"/>
  <c r="U59" i="1"/>
  <c r="U58" i="1"/>
  <c r="U56" i="1"/>
  <c r="U55" i="1"/>
  <c r="U54" i="1"/>
  <c r="U53" i="1"/>
  <c r="U52" i="1"/>
  <c r="U51" i="1"/>
  <c r="U50" i="1"/>
  <c r="U49" i="1"/>
  <c r="U48" i="1"/>
  <c r="U47" i="1"/>
  <c r="U46" i="1"/>
  <c r="U45" i="1"/>
  <c r="U44" i="1"/>
  <c r="U43" i="1"/>
  <c r="U42" i="1"/>
  <c r="U41" i="1"/>
  <c r="U40" i="1"/>
  <c r="U39" i="1"/>
  <c r="U38" i="1"/>
  <c r="U37" i="1"/>
  <c r="U36" i="1"/>
  <c r="U35" i="1"/>
  <c r="U34" i="1"/>
  <c r="U33" i="1"/>
  <c r="U32" i="1"/>
  <c r="U31" i="1"/>
  <c r="U30" i="1"/>
  <c r="U29" i="1"/>
  <c r="U28" i="1"/>
  <c r="U27" i="1"/>
  <c r="U26" i="1"/>
  <c r="U24" i="1"/>
  <c r="U19" i="1"/>
  <c r="U18" i="1"/>
  <c r="U17" i="1"/>
  <c r="U15" i="1"/>
  <c r="U10" i="1"/>
  <c r="AR67" i="1"/>
  <c r="AR66" i="1"/>
  <c r="AR65" i="1"/>
  <c r="AR64" i="1"/>
  <c r="AR63" i="1"/>
  <c r="AR62" i="1"/>
  <c r="AR61" i="1"/>
  <c r="AR60" i="1"/>
  <c r="AR59" i="1"/>
  <c r="AR58" i="1"/>
  <c r="AR56" i="1"/>
  <c r="AR55" i="1"/>
  <c r="AR54" i="1"/>
  <c r="AR53" i="1"/>
  <c r="AR52" i="1"/>
  <c r="AR51" i="1"/>
  <c r="AR50" i="1"/>
  <c r="AR49" i="1"/>
  <c r="AR48" i="1"/>
  <c r="AR47" i="1"/>
  <c r="AR46" i="1"/>
  <c r="AR45" i="1"/>
  <c r="AR44" i="1"/>
  <c r="AR43" i="1"/>
  <c r="AR42" i="1"/>
  <c r="AR41" i="1"/>
  <c r="AR40" i="1"/>
  <c r="AR39" i="1"/>
  <c r="AR38" i="1"/>
  <c r="AR37" i="1"/>
  <c r="AR36" i="1"/>
  <c r="AR35" i="1"/>
  <c r="AR34" i="1"/>
  <c r="AR33" i="1"/>
  <c r="AR32" i="1"/>
  <c r="AR31" i="1"/>
  <c r="AR30" i="1"/>
  <c r="AR29" i="1"/>
  <c r="AR28" i="1"/>
  <c r="AR27" i="1"/>
  <c r="AR26" i="1"/>
  <c r="AR25" i="1"/>
  <c r="AR24" i="1"/>
  <c r="AR23" i="1"/>
  <c r="AR22" i="1"/>
  <c r="AR21" i="1"/>
  <c r="AR20" i="1"/>
  <c r="AR19" i="1"/>
  <c r="AR18" i="1"/>
  <c r="AR17" i="1"/>
  <c r="AR16" i="1"/>
  <c r="AR15" i="1"/>
  <c r="AR14" i="1"/>
  <c r="AR13" i="1"/>
  <c r="AR12" i="1"/>
  <c r="AR11" i="1"/>
  <c r="AR10" i="1"/>
  <c r="AR9" i="1"/>
  <c r="K6" i="3" l="1"/>
  <c r="I79" i="3"/>
  <c r="D156" i="1"/>
  <c r="C156" i="1"/>
  <c r="D155" i="1"/>
  <c r="C155" i="1"/>
  <c r="D154" i="1"/>
  <c r="C154" i="1"/>
  <c r="D153" i="1"/>
  <c r="C153" i="1"/>
  <c r="D152" i="1"/>
  <c r="C152" i="1"/>
  <c r="D151" i="1"/>
  <c r="C151" i="1"/>
  <c r="Y75" i="1"/>
  <c r="X75" i="1"/>
  <c r="W75" i="1"/>
  <c r="F75" i="1"/>
  <c r="E75" i="1"/>
  <c r="D75" i="1"/>
  <c r="H74" i="1"/>
  <c r="H77" i="1" s="1"/>
  <c r="G74" i="1"/>
  <c r="G77" i="1" s="1"/>
  <c r="F74" i="1"/>
  <c r="I73" i="1"/>
  <c r="AE51" i="1" s="1"/>
  <c r="I72" i="1"/>
  <c r="AE50" i="1" s="1"/>
  <c r="I71" i="1"/>
  <c r="AE49" i="1" s="1"/>
  <c r="BL70" i="1"/>
  <c r="BI70" i="1"/>
  <c r="BH70" i="1"/>
  <c r="I70" i="1"/>
  <c r="BO69" i="1"/>
  <c r="BL69" i="1"/>
  <c r="BI69" i="1"/>
  <c r="BH69" i="1"/>
  <c r="I69" i="1"/>
  <c r="BL68" i="1"/>
  <c r="BI68" i="1"/>
  <c r="BH68" i="1"/>
  <c r="I68" i="1"/>
  <c r="AE46" i="1" s="1"/>
  <c r="BL67" i="1"/>
  <c r="BI67" i="1"/>
  <c r="BH67" i="1"/>
  <c r="AV67" i="1"/>
  <c r="AT67" i="1"/>
  <c r="AS67" i="1"/>
  <c r="AQ67" i="1"/>
  <c r="AP67" i="1"/>
  <c r="AO67" i="1"/>
  <c r="AW67" i="1" s="1"/>
  <c r="I67" i="1"/>
  <c r="BL66" i="1"/>
  <c r="BI66" i="1"/>
  <c r="BH66" i="1"/>
  <c r="AV66" i="1"/>
  <c r="AT66" i="1"/>
  <c r="AS66" i="1"/>
  <c r="AQ66" i="1"/>
  <c r="AP66" i="1"/>
  <c r="AO66" i="1"/>
  <c r="AW66" i="1" s="1"/>
  <c r="BL65" i="1"/>
  <c r="BI65" i="1"/>
  <c r="BH65" i="1"/>
  <c r="AV65" i="1"/>
  <c r="AT65" i="1"/>
  <c r="AS65" i="1"/>
  <c r="AQ65" i="1"/>
  <c r="AP65" i="1"/>
  <c r="AO65" i="1"/>
  <c r="AW65" i="1" s="1"/>
  <c r="I65" i="1"/>
  <c r="AE43" i="1" s="1"/>
  <c r="BL64" i="1"/>
  <c r="BI64" i="1"/>
  <c r="BH64" i="1"/>
  <c r="AV64" i="1"/>
  <c r="AT64" i="1"/>
  <c r="AS64" i="1"/>
  <c r="AQ64" i="1"/>
  <c r="AP64" i="1"/>
  <c r="AO64" i="1"/>
  <c r="AW64" i="1" s="1"/>
  <c r="I64" i="1"/>
  <c r="AE42" i="1" s="1"/>
  <c r="BL63" i="1"/>
  <c r="BI63" i="1"/>
  <c r="BH63" i="1"/>
  <c r="AV63" i="1"/>
  <c r="AT63" i="1"/>
  <c r="AS63" i="1"/>
  <c r="AQ63" i="1"/>
  <c r="AP63" i="1"/>
  <c r="AO63" i="1"/>
  <c r="AW63" i="1" s="1"/>
  <c r="Y63" i="1"/>
  <c r="W63" i="1"/>
  <c r="V63" i="1"/>
  <c r="T63" i="1"/>
  <c r="S63" i="1"/>
  <c r="R63" i="1"/>
  <c r="Z63" i="1" s="1"/>
  <c r="BL62" i="1"/>
  <c r="BI62" i="1"/>
  <c r="BH62" i="1"/>
  <c r="AV62" i="1"/>
  <c r="AT62" i="1"/>
  <c r="AS62" i="1"/>
  <c r="AQ62" i="1"/>
  <c r="AP62" i="1"/>
  <c r="AO62" i="1"/>
  <c r="AW62" i="1" s="1"/>
  <c r="Y62" i="1"/>
  <c r="W62" i="1"/>
  <c r="V62" i="1"/>
  <c r="T62" i="1"/>
  <c r="S62" i="1"/>
  <c r="R62" i="1"/>
  <c r="Z62" i="1" s="1"/>
  <c r="I62" i="1"/>
  <c r="AE40" i="1" s="1"/>
  <c r="BL61" i="1"/>
  <c r="BI61" i="1"/>
  <c r="BH61" i="1"/>
  <c r="AV61" i="1"/>
  <c r="AT61" i="1"/>
  <c r="AS61" i="1"/>
  <c r="AQ61" i="1"/>
  <c r="AP61" i="1"/>
  <c r="AO61" i="1"/>
  <c r="AW61" i="1" s="1"/>
  <c r="AC51" i="1"/>
  <c r="Y61" i="1"/>
  <c r="W61" i="1"/>
  <c r="V61" i="1"/>
  <c r="T61" i="1"/>
  <c r="S61" i="1"/>
  <c r="R61" i="1"/>
  <c r="Z61" i="1" s="1"/>
  <c r="I61" i="1"/>
  <c r="AE39" i="1" s="1"/>
  <c r="BL60" i="1"/>
  <c r="BI60" i="1"/>
  <c r="BH60" i="1"/>
  <c r="AV60" i="1"/>
  <c r="AT60" i="1"/>
  <c r="AS60" i="1"/>
  <c r="AQ60" i="1"/>
  <c r="AP60" i="1"/>
  <c r="AO60" i="1"/>
  <c r="AW60" i="1" s="1"/>
  <c r="AC50" i="1"/>
  <c r="Y60" i="1"/>
  <c r="W60" i="1"/>
  <c r="V60" i="1"/>
  <c r="T60" i="1"/>
  <c r="S60" i="1"/>
  <c r="R60" i="1"/>
  <c r="Z60" i="1" s="1"/>
  <c r="I60" i="1"/>
  <c r="AE38" i="1" s="1"/>
  <c r="BO59" i="1"/>
  <c r="BL59" i="1"/>
  <c r="BI59" i="1"/>
  <c r="BH59" i="1"/>
  <c r="AV59" i="1"/>
  <c r="AT59" i="1"/>
  <c r="AS59" i="1"/>
  <c r="AQ59" i="1"/>
  <c r="AP59" i="1"/>
  <c r="AO59" i="1"/>
  <c r="AW59" i="1" s="1"/>
  <c r="AC49" i="1"/>
  <c r="Y59" i="1"/>
  <c r="W59" i="1"/>
  <c r="V59" i="1"/>
  <c r="T59" i="1"/>
  <c r="S59" i="1"/>
  <c r="R59" i="1"/>
  <c r="Z59" i="1" s="1"/>
  <c r="I59" i="1"/>
  <c r="AE37" i="1" s="1"/>
  <c r="BL58" i="1"/>
  <c r="BI58" i="1"/>
  <c r="BH58" i="1"/>
  <c r="AV58" i="1"/>
  <c r="AT58" i="1"/>
  <c r="AS58" i="1"/>
  <c r="AQ58" i="1"/>
  <c r="AP58" i="1"/>
  <c r="AO58" i="1"/>
  <c r="AW58" i="1" s="1"/>
  <c r="AC48" i="1"/>
  <c r="Y58" i="1"/>
  <c r="W58" i="1"/>
  <c r="V58" i="1"/>
  <c r="T58" i="1"/>
  <c r="S58" i="1"/>
  <c r="R58" i="1"/>
  <c r="Z58" i="1" s="1"/>
  <c r="BL56" i="1"/>
  <c r="BI56" i="1"/>
  <c r="BH56" i="1"/>
  <c r="AV56" i="1"/>
  <c r="AT56" i="1"/>
  <c r="AS56" i="1"/>
  <c r="AQ56" i="1"/>
  <c r="AP56" i="1"/>
  <c r="AO56" i="1"/>
  <c r="AW56" i="1" s="1"/>
  <c r="AC47" i="1"/>
  <c r="Y56" i="1"/>
  <c r="W56" i="1"/>
  <c r="V56" i="1"/>
  <c r="T56" i="1"/>
  <c r="S56" i="1"/>
  <c r="R56" i="1"/>
  <c r="Z56" i="1" s="1"/>
  <c r="I56" i="1"/>
  <c r="AE34" i="1" s="1"/>
  <c r="BL55" i="1"/>
  <c r="BI55" i="1"/>
  <c r="BH55" i="1"/>
  <c r="AV55" i="1"/>
  <c r="AT55" i="1"/>
  <c r="AS55" i="1"/>
  <c r="AQ55" i="1"/>
  <c r="AP55" i="1"/>
  <c r="AO55" i="1"/>
  <c r="AW55" i="1" s="1"/>
  <c r="AC46" i="1"/>
  <c r="Y55" i="1"/>
  <c r="W55" i="1"/>
  <c r="V55" i="1"/>
  <c r="T55" i="1"/>
  <c r="S55" i="1"/>
  <c r="R55" i="1"/>
  <c r="Z55" i="1" s="1"/>
  <c r="I55" i="1"/>
  <c r="BL54" i="1"/>
  <c r="BI54" i="1"/>
  <c r="BH54" i="1"/>
  <c r="AV54" i="1"/>
  <c r="AT54" i="1"/>
  <c r="AS54" i="1"/>
  <c r="AQ54" i="1"/>
  <c r="AP54" i="1"/>
  <c r="AO54" i="1"/>
  <c r="AW54" i="1" s="1"/>
  <c r="Y54" i="1"/>
  <c r="W54" i="1"/>
  <c r="V54" i="1"/>
  <c r="T54" i="1"/>
  <c r="S54" i="1"/>
  <c r="R54" i="1"/>
  <c r="Z54" i="1" s="1"/>
  <c r="BL53" i="1"/>
  <c r="BI53" i="1"/>
  <c r="BH53" i="1"/>
  <c r="AV53" i="1"/>
  <c r="AT53" i="1"/>
  <c r="AS53" i="1"/>
  <c r="AQ53" i="1"/>
  <c r="AP53" i="1"/>
  <c r="AO53" i="1"/>
  <c r="AW53" i="1" s="1"/>
  <c r="AB45" i="1"/>
  <c r="Y53" i="1"/>
  <c r="W53" i="1"/>
  <c r="V53" i="1"/>
  <c r="T53" i="1"/>
  <c r="S53" i="1"/>
  <c r="R53" i="1"/>
  <c r="Z53" i="1" s="1"/>
  <c r="I53" i="1"/>
  <c r="AE31" i="1" s="1"/>
  <c r="BL52" i="1"/>
  <c r="BI52" i="1"/>
  <c r="BH52" i="1"/>
  <c r="AV52" i="1"/>
  <c r="AT52" i="1"/>
  <c r="AS52" i="1"/>
  <c r="AQ52" i="1"/>
  <c r="AP52" i="1"/>
  <c r="AO52" i="1"/>
  <c r="AW52" i="1" s="1"/>
  <c r="AC43" i="1"/>
  <c r="Y52" i="1"/>
  <c r="W52" i="1"/>
  <c r="V52" i="1"/>
  <c r="T52" i="1"/>
  <c r="S52" i="1"/>
  <c r="R52" i="1"/>
  <c r="Z52" i="1" s="1"/>
  <c r="I52" i="1"/>
  <c r="BL51" i="1"/>
  <c r="BI51" i="1"/>
  <c r="BH51" i="1"/>
  <c r="AV51" i="1"/>
  <c r="AT51" i="1"/>
  <c r="AS51" i="1"/>
  <c r="AQ51" i="1"/>
  <c r="AP51" i="1"/>
  <c r="AO51" i="1"/>
  <c r="AW51" i="1" s="1"/>
  <c r="AC42" i="1"/>
  <c r="Y51" i="1"/>
  <c r="W51" i="1"/>
  <c r="V51" i="1"/>
  <c r="T51" i="1"/>
  <c r="S51" i="1"/>
  <c r="R51" i="1"/>
  <c r="Z51" i="1" s="1"/>
  <c r="I51" i="1"/>
  <c r="BL50" i="1"/>
  <c r="BI50" i="1"/>
  <c r="BH50" i="1"/>
  <c r="AV50" i="1"/>
  <c r="AT50" i="1"/>
  <c r="AS50" i="1"/>
  <c r="AQ50" i="1"/>
  <c r="AP50" i="1"/>
  <c r="AO50" i="1"/>
  <c r="AW50" i="1" s="1"/>
  <c r="Y50" i="1"/>
  <c r="W50" i="1"/>
  <c r="V50" i="1"/>
  <c r="T50" i="1"/>
  <c r="S50" i="1"/>
  <c r="R50" i="1"/>
  <c r="Z50" i="1" s="1"/>
  <c r="I50" i="1"/>
  <c r="BL49" i="1"/>
  <c r="BI49" i="1"/>
  <c r="BH49" i="1"/>
  <c r="AV49" i="1"/>
  <c r="AT49" i="1"/>
  <c r="AS49" i="1"/>
  <c r="AQ49" i="1"/>
  <c r="AP49" i="1"/>
  <c r="AO49" i="1"/>
  <c r="AW49" i="1" s="1"/>
  <c r="AB41" i="1"/>
  <c r="Y49" i="1"/>
  <c r="W49" i="1"/>
  <c r="V49" i="1"/>
  <c r="T49" i="1"/>
  <c r="S49" i="1"/>
  <c r="R49" i="1"/>
  <c r="Z49" i="1" s="1"/>
  <c r="I49" i="1"/>
  <c r="AE27" i="1" s="1"/>
  <c r="BL48" i="1"/>
  <c r="BI48" i="1"/>
  <c r="BH48" i="1"/>
  <c r="AV48" i="1"/>
  <c r="AT48" i="1"/>
  <c r="AS48" i="1"/>
  <c r="AQ48" i="1"/>
  <c r="AP48" i="1"/>
  <c r="AO48" i="1"/>
  <c r="AW48" i="1" s="1"/>
  <c r="AC40" i="1"/>
  <c r="Y48" i="1"/>
  <c r="W48" i="1"/>
  <c r="V48" i="1"/>
  <c r="T48" i="1"/>
  <c r="S48" i="1"/>
  <c r="R48" i="1"/>
  <c r="Z48" i="1" s="1"/>
  <c r="BO47" i="1"/>
  <c r="BL47" i="1"/>
  <c r="BI47" i="1"/>
  <c r="BH47" i="1"/>
  <c r="AV47" i="1"/>
  <c r="AT47" i="1"/>
  <c r="AS47" i="1"/>
  <c r="AQ47" i="1"/>
  <c r="AP47" i="1"/>
  <c r="AO47" i="1"/>
  <c r="AW47" i="1" s="1"/>
  <c r="AC39" i="1"/>
  <c r="Y47" i="1"/>
  <c r="W47" i="1"/>
  <c r="V47" i="1"/>
  <c r="T47" i="1"/>
  <c r="S47" i="1"/>
  <c r="R47" i="1"/>
  <c r="Z47" i="1" s="1"/>
  <c r="I47" i="1"/>
  <c r="BL46" i="1"/>
  <c r="BI46" i="1"/>
  <c r="BH46" i="1"/>
  <c r="AV46" i="1"/>
  <c r="AT46" i="1"/>
  <c r="AS46" i="1"/>
  <c r="AQ46" i="1"/>
  <c r="AP46" i="1"/>
  <c r="AO46" i="1"/>
  <c r="AW46" i="1" s="1"/>
  <c r="AC38" i="1"/>
  <c r="Y46" i="1"/>
  <c r="W46" i="1"/>
  <c r="V46" i="1"/>
  <c r="T46" i="1"/>
  <c r="S46" i="1"/>
  <c r="R46" i="1"/>
  <c r="Z46" i="1" s="1"/>
  <c r="I46" i="1"/>
  <c r="BL45" i="1"/>
  <c r="BI45" i="1"/>
  <c r="BH45" i="1"/>
  <c r="AV45" i="1"/>
  <c r="AT45" i="1"/>
  <c r="AS45" i="1"/>
  <c r="AQ45" i="1"/>
  <c r="AP45" i="1"/>
  <c r="AO45" i="1"/>
  <c r="AW45" i="1" s="1"/>
  <c r="AC37" i="1"/>
  <c r="Y45" i="1"/>
  <c r="W45" i="1"/>
  <c r="V45" i="1"/>
  <c r="T45" i="1"/>
  <c r="S45" i="1"/>
  <c r="R45" i="1"/>
  <c r="Z45" i="1" s="1"/>
  <c r="BL44" i="1"/>
  <c r="BI44" i="1"/>
  <c r="BH44" i="1"/>
  <c r="AV44" i="1"/>
  <c r="AT44" i="1"/>
  <c r="AS44" i="1"/>
  <c r="AQ44" i="1"/>
  <c r="AP44" i="1"/>
  <c r="AO44" i="1"/>
  <c r="AW44" i="1" s="1"/>
  <c r="AB36" i="1"/>
  <c r="Y44" i="1"/>
  <c r="W44" i="1"/>
  <c r="V44" i="1"/>
  <c r="T44" i="1"/>
  <c r="S44" i="1"/>
  <c r="R44" i="1"/>
  <c r="Z44" i="1" s="1"/>
  <c r="I44" i="1"/>
  <c r="AE22" i="1" s="1"/>
  <c r="BL43" i="1"/>
  <c r="BI43" i="1"/>
  <c r="BH43" i="1"/>
  <c r="AV43" i="1"/>
  <c r="AT43" i="1"/>
  <c r="AS43" i="1"/>
  <c r="AQ43" i="1"/>
  <c r="AP43" i="1"/>
  <c r="AO43" i="1"/>
  <c r="AW43" i="1" s="1"/>
  <c r="AC34" i="1"/>
  <c r="Y43" i="1"/>
  <c r="W43" i="1"/>
  <c r="V43" i="1"/>
  <c r="T43" i="1"/>
  <c r="S43" i="1"/>
  <c r="R43" i="1"/>
  <c r="Z43" i="1" s="1"/>
  <c r="I43" i="1"/>
  <c r="AE21" i="1" s="1"/>
  <c r="BL42" i="1"/>
  <c r="BI42" i="1"/>
  <c r="BH42" i="1"/>
  <c r="AV42" i="1"/>
  <c r="AT42" i="1"/>
  <c r="AS42" i="1"/>
  <c r="AQ42" i="1"/>
  <c r="AP42" i="1"/>
  <c r="AO42" i="1"/>
  <c r="AW42" i="1" s="1"/>
  <c r="AC33" i="1"/>
  <c r="Y42" i="1"/>
  <c r="W42" i="1"/>
  <c r="V42" i="1"/>
  <c r="T42" i="1"/>
  <c r="S42" i="1"/>
  <c r="R42" i="1"/>
  <c r="Z42" i="1" s="1"/>
  <c r="BL41" i="1"/>
  <c r="BI41" i="1"/>
  <c r="BH41" i="1"/>
  <c r="AV41" i="1"/>
  <c r="AT41" i="1"/>
  <c r="AS41" i="1"/>
  <c r="AQ41" i="1"/>
  <c r="AP41" i="1"/>
  <c r="AO41" i="1"/>
  <c r="AW41" i="1" s="1"/>
  <c r="AB32" i="1"/>
  <c r="Y41" i="1"/>
  <c r="W41" i="1"/>
  <c r="V41" i="1"/>
  <c r="T41" i="1"/>
  <c r="S41" i="1"/>
  <c r="R41" i="1"/>
  <c r="Z41" i="1" s="1"/>
  <c r="I41" i="1"/>
  <c r="AE19" i="1" s="1"/>
  <c r="BL40" i="1"/>
  <c r="BI40" i="1"/>
  <c r="BH40" i="1"/>
  <c r="AV40" i="1"/>
  <c r="AT40" i="1"/>
  <c r="AS40" i="1"/>
  <c r="AQ40" i="1"/>
  <c r="AP40" i="1"/>
  <c r="AO40" i="1"/>
  <c r="AW40" i="1" s="1"/>
  <c r="AC31" i="1"/>
  <c r="Y40" i="1"/>
  <c r="W40" i="1"/>
  <c r="V40" i="1"/>
  <c r="T40" i="1"/>
  <c r="S40" i="1"/>
  <c r="R40" i="1"/>
  <c r="Z40" i="1" s="1"/>
  <c r="I40" i="1"/>
  <c r="AE18" i="1" s="1"/>
  <c r="BL39" i="1"/>
  <c r="BI39" i="1"/>
  <c r="BH39" i="1"/>
  <c r="AV39" i="1"/>
  <c r="AT39" i="1"/>
  <c r="AS39" i="1"/>
  <c r="AQ39" i="1"/>
  <c r="AP39" i="1"/>
  <c r="AO39" i="1"/>
  <c r="AW39" i="1" s="1"/>
  <c r="AC29" i="1"/>
  <c r="Y39" i="1"/>
  <c r="W39" i="1"/>
  <c r="V39" i="1"/>
  <c r="T39" i="1"/>
  <c r="S39" i="1"/>
  <c r="R39" i="1"/>
  <c r="Z39" i="1" s="1"/>
  <c r="I39" i="1"/>
  <c r="AE17" i="1" s="1"/>
  <c r="BL38" i="1"/>
  <c r="BI38" i="1"/>
  <c r="BH38" i="1"/>
  <c r="AV38" i="1"/>
  <c r="AT38" i="1"/>
  <c r="AS38" i="1"/>
  <c r="AQ38" i="1"/>
  <c r="AP38" i="1"/>
  <c r="AO38" i="1"/>
  <c r="AW38" i="1" s="1"/>
  <c r="AC28" i="1"/>
  <c r="Y38" i="1"/>
  <c r="W38" i="1"/>
  <c r="V38" i="1"/>
  <c r="T38" i="1"/>
  <c r="S38" i="1"/>
  <c r="R38" i="1"/>
  <c r="Z38" i="1" s="1"/>
  <c r="BO37" i="1"/>
  <c r="BL37" i="1"/>
  <c r="BI37" i="1"/>
  <c r="BH37" i="1"/>
  <c r="AV37" i="1"/>
  <c r="AT37" i="1"/>
  <c r="AS37" i="1"/>
  <c r="AQ37" i="1"/>
  <c r="AP37" i="1"/>
  <c r="AO37" i="1"/>
  <c r="AW37" i="1" s="1"/>
  <c r="AC27" i="1"/>
  <c r="Y37" i="1"/>
  <c r="W37" i="1"/>
  <c r="V37" i="1"/>
  <c r="T37" i="1"/>
  <c r="S37" i="1"/>
  <c r="R37" i="1"/>
  <c r="Z37" i="1" s="1"/>
  <c r="I37" i="1"/>
  <c r="AE15" i="1" s="1"/>
  <c r="BL36" i="1"/>
  <c r="BI36" i="1"/>
  <c r="BH36" i="1"/>
  <c r="AV36" i="1"/>
  <c r="AT36" i="1"/>
  <c r="AS36" i="1"/>
  <c r="AQ36" i="1"/>
  <c r="AP36" i="1"/>
  <c r="AO36" i="1"/>
  <c r="AW36" i="1" s="1"/>
  <c r="AB26" i="1"/>
  <c r="Y36" i="1"/>
  <c r="W36" i="1"/>
  <c r="V36" i="1"/>
  <c r="T36" i="1"/>
  <c r="S36" i="1"/>
  <c r="R36" i="1"/>
  <c r="Z36" i="1" s="1"/>
  <c r="I36" i="1"/>
  <c r="BL35" i="1"/>
  <c r="BI35" i="1"/>
  <c r="BH35" i="1"/>
  <c r="AV35" i="1"/>
  <c r="AT35" i="1"/>
  <c r="AS35" i="1"/>
  <c r="AQ35" i="1"/>
  <c r="AP35" i="1"/>
  <c r="AO35" i="1"/>
  <c r="AW35" i="1" s="1"/>
  <c r="AC25" i="1"/>
  <c r="Y35" i="1"/>
  <c r="W35" i="1"/>
  <c r="V35" i="1"/>
  <c r="T35" i="1"/>
  <c r="S35" i="1"/>
  <c r="R35" i="1"/>
  <c r="Z35" i="1" s="1"/>
  <c r="BL34" i="1"/>
  <c r="BI34" i="1"/>
  <c r="BH34" i="1"/>
  <c r="AV34" i="1"/>
  <c r="AT34" i="1"/>
  <c r="AS34" i="1"/>
  <c r="AQ34" i="1"/>
  <c r="AP34" i="1"/>
  <c r="AO34" i="1"/>
  <c r="AW34" i="1" s="1"/>
  <c r="AC24" i="1"/>
  <c r="Y34" i="1"/>
  <c r="W34" i="1"/>
  <c r="V34" i="1"/>
  <c r="T34" i="1"/>
  <c r="S34" i="1"/>
  <c r="R34" i="1"/>
  <c r="Z34" i="1" s="1"/>
  <c r="BL33" i="1"/>
  <c r="BI33" i="1"/>
  <c r="BH33" i="1"/>
  <c r="AV33" i="1"/>
  <c r="AT33" i="1"/>
  <c r="AS33" i="1"/>
  <c r="AQ33" i="1"/>
  <c r="AP33" i="1"/>
  <c r="AO33" i="1"/>
  <c r="AW33" i="1" s="1"/>
  <c r="AB23" i="1"/>
  <c r="Y33" i="1"/>
  <c r="W33" i="1"/>
  <c r="V33" i="1"/>
  <c r="T33" i="1"/>
  <c r="S33" i="1"/>
  <c r="R33" i="1"/>
  <c r="Z33" i="1" s="1"/>
  <c r="BL32" i="1"/>
  <c r="BI32" i="1"/>
  <c r="BH32" i="1"/>
  <c r="AV32" i="1"/>
  <c r="AT32" i="1"/>
  <c r="AS32" i="1"/>
  <c r="AQ32" i="1"/>
  <c r="AP32" i="1"/>
  <c r="AO32" i="1"/>
  <c r="AW32" i="1" s="1"/>
  <c r="AC22" i="1"/>
  <c r="Y32" i="1"/>
  <c r="W32" i="1"/>
  <c r="V32" i="1"/>
  <c r="T32" i="1"/>
  <c r="S32" i="1"/>
  <c r="R32" i="1"/>
  <c r="Z32" i="1" s="1"/>
  <c r="BL31" i="1"/>
  <c r="BI31" i="1"/>
  <c r="BH31" i="1"/>
  <c r="AV31" i="1"/>
  <c r="AT31" i="1"/>
  <c r="AS31" i="1"/>
  <c r="AQ31" i="1"/>
  <c r="AP31" i="1"/>
  <c r="AO31" i="1"/>
  <c r="AW31" i="1" s="1"/>
  <c r="AC21" i="1"/>
  <c r="Y31" i="1"/>
  <c r="W31" i="1"/>
  <c r="V31" i="1"/>
  <c r="T31" i="1"/>
  <c r="S31" i="1"/>
  <c r="R31" i="1"/>
  <c r="Z31" i="1" s="1"/>
  <c r="BL30" i="1"/>
  <c r="BI30" i="1"/>
  <c r="BH30" i="1"/>
  <c r="AV30" i="1"/>
  <c r="AT30" i="1"/>
  <c r="AS30" i="1"/>
  <c r="AQ30" i="1"/>
  <c r="AP30" i="1"/>
  <c r="AO30" i="1"/>
  <c r="AW30" i="1" s="1"/>
  <c r="AB20" i="1"/>
  <c r="Y30" i="1"/>
  <c r="W30" i="1"/>
  <c r="V30" i="1"/>
  <c r="T30" i="1"/>
  <c r="S30" i="1"/>
  <c r="R30" i="1"/>
  <c r="Z30" i="1" s="1"/>
  <c r="H30" i="1"/>
  <c r="G30" i="1"/>
  <c r="E30" i="1"/>
  <c r="D30" i="1"/>
  <c r="BL29" i="1"/>
  <c r="BI29" i="1"/>
  <c r="BH29" i="1"/>
  <c r="AV29" i="1"/>
  <c r="AT29" i="1"/>
  <c r="AS29" i="1"/>
  <c r="AQ29" i="1"/>
  <c r="AP29" i="1"/>
  <c r="AO29" i="1"/>
  <c r="AW29" i="1" s="1"/>
  <c r="AC19" i="1"/>
  <c r="Y29" i="1"/>
  <c r="W29" i="1"/>
  <c r="V29" i="1"/>
  <c r="T29" i="1"/>
  <c r="S29" i="1"/>
  <c r="R29" i="1"/>
  <c r="Z29" i="1" s="1"/>
  <c r="BL28" i="1"/>
  <c r="BI28" i="1"/>
  <c r="BH28" i="1"/>
  <c r="AV28" i="1"/>
  <c r="AT28" i="1"/>
  <c r="AS28" i="1"/>
  <c r="AQ28" i="1"/>
  <c r="AP28" i="1"/>
  <c r="AO28" i="1"/>
  <c r="AW28" i="1" s="1"/>
  <c r="AC18" i="1"/>
  <c r="Y28" i="1"/>
  <c r="W28" i="1"/>
  <c r="V28" i="1"/>
  <c r="T28" i="1"/>
  <c r="S28" i="1"/>
  <c r="R28" i="1"/>
  <c r="Z28" i="1" s="1"/>
  <c r="BL27" i="1"/>
  <c r="BI27" i="1"/>
  <c r="BH27" i="1"/>
  <c r="AV27" i="1"/>
  <c r="AT27" i="1"/>
  <c r="AS27" i="1"/>
  <c r="AQ27" i="1"/>
  <c r="AP27" i="1"/>
  <c r="AO27" i="1"/>
  <c r="AW27" i="1" s="1"/>
  <c r="AC17" i="1"/>
  <c r="Y27" i="1"/>
  <c r="W27" i="1"/>
  <c r="V27" i="1"/>
  <c r="T27" i="1"/>
  <c r="S27" i="1"/>
  <c r="R27" i="1"/>
  <c r="Z27" i="1" s="1"/>
  <c r="BL26" i="1"/>
  <c r="BI26" i="1"/>
  <c r="BH26" i="1"/>
  <c r="AV26" i="1"/>
  <c r="AT26" i="1"/>
  <c r="AS26" i="1"/>
  <c r="AQ26" i="1"/>
  <c r="AP26" i="1"/>
  <c r="AO26" i="1"/>
  <c r="AW26" i="1" s="1"/>
  <c r="AB16" i="1"/>
  <c r="Y26" i="1"/>
  <c r="W26" i="1"/>
  <c r="V26" i="1"/>
  <c r="T26" i="1"/>
  <c r="S26" i="1"/>
  <c r="R26" i="1"/>
  <c r="Z26" i="1" s="1"/>
  <c r="AV25" i="1"/>
  <c r="AT25" i="1"/>
  <c r="AC15" i="1"/>
  <c r="BL24" i="1"/>
  <c r="BI24" i="1"/>
  <c r="BH24" i="1"/>
  <c r="AV24" i="1"/>
  <c r="AT24" i="1"/>
  <c r="AS24" i="1"/>
  <c r="AQ24" i="1"/>
  <c r="AP24" i="1"/>
  <c r="AO24" i="1"/>
  <c r="AW24" i="1" s="1"/>
  <c r="AC14" i="1"/>
  <c r="Y24" i="1"/>
  <c r="W24" i="1"/>
  <c r="V24" i="1"/>
  <c r="T24" i="1"/>
  <c r="S24" i="1"/>
  <c r="R24" i="1"/>
  <c r="Z24" i="1" s="1"/>
  <c r="I24" i="1"/>
  <c r="BL23" i="1"/>
  <c r="BI23" i="1"/>
  <c r="BH23" i="1"/>
  <c r="AV23" i="1"/>
  <c r="AT23" i="1"/>
  <c r="AS23" i="1"/>
  <c r="AQ23" i="1"/>
  <c r="AP23" i="1"/>
  <c r="AO23" i="1"/>
  <c r="AW23" i="1" s="1"/>
  <c r="AB13" i="1"/>
  <c r="Y23" i="1"/>
  <c r="W23" i="1"/>
  <c r="V23" i="1"/>
  <c r="S23" i="1"/>
  <c r="R23" i="1"/>
  <c r="H23" i="1"/>
  <c r="H26" i="1" s="1"/>
  <c r="G23" i="1"/>
  <c r="G26" i="1" s="1"/>
  <c r="F23" i="1"/>
  <c r="F26" i="1" s="1"/>
  <c r="E23" i="1"/>
  <c r="E26" i="1" s="1"/>
  <c r="BL22" i="1"/>
  <c r="BI22" i="1"/>
  <c r="BH22" i="1"/>
  <c r="AV22" i="1"/>
  <c r="AT22" i="1"/>
  <c r="AS22" i="1"/>
  <c r="AQ22" i="1"/>
  <c r="AP22" i="1"/>
  <c r="AO22" i="1"/>
  <c r="AW22" i="1" s="1"/>
  <c r="Y22" i="1"/>
  <c r="W22" i="1"/>
  <c r="V22" i="1"/>
  <c r="R22" i="1"/>
  <c r="I22" i="1"/>
  <c r="BO21" i="1"/>
  <c r="BL21" i="1"/>
  <c r="BI21" i="1"/>
  <c r="BH21" i="1"/>
  <c r="AV21" i="1"/>
  <c r="AT21" i="1"/>
  <c r="AS21" i="1"/>
  <c r="AQ21" i="1"/>
  <c r="AP21" i="1"/>
  <c r="AO21" i="1"/>
  <c r="AW21" i="1" s="1"/>
  <c r="Y21" i="1"/>
  <c r="W21" i="1"/>
  <c r="V21" i="1"/>
  <c r="S21" i="1"/>
  <c r="R21" i="1"/>
  <c r="I21" i="1"/>
  <c r="BL20" i="1"/>
  <c r="BI20" i="1"/>
  <c r="BH20" i="1"/>
  <c r="AV20" i="1"/>
  <c r="AT20" i="1"/>
  <c r="AS20" i="1"/>
  <c r="AQ20" i="1"/>
  <c r="AP20" i="1"/>
  <c r="AO20" i="1"/>
  <c r="AW20" i="1" s="1"/>
  <c r="Y20" i="1"/>
  <c r="W20" i="1"/>
  <c r="V20" i="1"/>
  <c r="S20" i="1"/>
  <c r="R20" i="1"/>
  <c r="I20" i="1"/>
  <c r="BO14" i="1" s="1"/>
  <c r="BL19" i="1"/>
  <c r="BI19" i="1"/>
  <c r="BH19" i="1"/>
  <c r="AV19" i="1"/>
  <c r="AT19" i="1"/>
  <c r="AS19" i="1"/>
  <c r="AQ19" i="1"/>
  <c r="AP19" i="1"/>
  <c r="AO19" i="1"/>
  <c r="AW19" i="1" s="1"/>
  <c r="Y19" i="1"/>
  <c r="W19" i="1"/>
  <c r="V19" i="1"/>
  <c r="T19" i="1"/>
  <c r="S19" i="1"/>
  <c r="R19" i="1"/>
  <c r="Z19" i="1" s="1"/>
  <c r="I19" i="1"/>
  <c r="BO13" i="1" s="1"/>
  <c r="BL18" i="1"/>
  <c r="BI18" i="1"/>
  <c r="BH18" i="1"/>
  <c r="AV18" i="1"/>
  <c r="AT18" i="1"/>
  <c r="AS18" i="1"/>
  <c r="AQ18" i="1"/>
  <c r="AP18" i="1"/>
  <c r="AO18" i="1"/>
  <c r="AW18" i="1" s="1"/>
  <c r="Y18" i="1"/>
  <c r="W18" i="1"/>
  <c r="V18" i="1"/>
  <c r="T18" i="1"/>
  <c r="S18" i="1"/>
  <c r="R18" i="1"/>
  <c r="Z18" i="1" s="1"/>
  <c r="I18" i="1"/>
  <c r="BO12" i="1" s="1"/>
  <c r="BL17" i="1"/>
  <c r="BI17" i="1"/>
  <c r="BH17" i="1"/>
  <c r="AV17" i="1"/>
  <c r="AT17" i="1"/>
  <c r="AS17" i="1"/>
  <c r="AQ17" i="1"/>
  <c r="AP17" i="1"/>
  <c r="AO17" i="1"/>
  <c r="AW17" i="1" s="1"/>
  <c r="Y17" i="1"/>
  <c r="W17" i="1"/>
  <c r="V17" i="1"/>
  <c r="T17" i="1"/>
  <c r="S17" i="1"/>
  <c r="R17" i="1"/>
  <c r="Z17" i="1" s="1"/>
  <c r="I17" i="1"/>
  <c r="BO11" i="1" s="1"/>
  <c r="BL16" i="1"/>
  <c r="BI16" i="1"/>
  <c r="BH16" i="1"/>
  <c r="AV16" i="1"/>
  <c r="AT16" i="1"/>
  <c r="AS16" i="1"/>
  <c r="AQ16" i="1"/>
  <c r="AP16" i="1"/>
  <c r="AO16" i="1"/>
  <c r="AW16" i="1" s="1"/>
  <c r="Y16" i="1"/>
  <c r="W16" i="1"/>
  <c r="V16" i="1"/>
  <c r="R16" i="1"/>
  <c r="T16" i="1" s="1"/>
  <c r="I16" i="1"/>
  <c r="BO10" i="1" s="1"/>
  <c r="BL15" i="1"/>
  <c r="BI15" i="1"/>
  <c r="BH15" i="1"/>
  <c r="AV15" i="1"/>
  <c r="AT15" i="1"/>
  <c r="AS15" i="1"/>
  <c r="AQ15" i="1"/>
  <c r="AP15" i="1"/>
  <c r="AO15" i="1"/>
  <c r="AW15" i="1" s="1"/>
  <c r="Y15" i="1"/>
  <c r="W15" i="1"/>
  <c r="V15" i="1"/>
  <c r="R15" i="1"/>
  <c r="Z15" i="1" s="1"/>
  <c r="I15" i="1"/>
  <c r="BO9" i="1" s="1"/>
  <c r="BL14" i="1"/>
  <c r="BI14" i="1"/>
  <c r="BH14" i="1"/>
  <c r="AV14" i="1"/>
  <c r="AT14" i="1"/>
  <c r="AS14" i="1"/>
  <c r="AQ14" i="1"/>
  <c r="AP14" i="1"/>
  <c r="AO14" i="1"/>
  <c r="AW14" i="1" s="1"/>
  <c r="Y14" i="1"/>
  <c r="W14" i="1"/>
  <c r="V14" i="1"/>
  <c r="R14" i="1"/>
  <c r="U14" i="1" s="1"/>
  <c r="I14" i="1"/>
  <c r="BO8" i="1" s="1"/>
  <c r="BL13" i="1"/>
  <c r="BI13" i="1"/>
  <c r="BH13" i="1"/>
  <c r="AV13" i="1"/>
  <c r="AT13" i="1"/>
  <c r="AS13" i="1"/>
  <c r="AQ13" i="1"/>
  <c r="AP13" i="1"/>
  <c r="AO13" i="1"/>
  <c r="AW13" i="1" s="1"/>
  <c r="Y13" i="1"/>
  <c r="W13" i="1"/>
  <c r="V13" i="1"/>
  <c r="R13" i="1"/>
  <c r="I13" i="1"/>
  <c r="BO7" i="1" s="1"/>
  <c r="BL12" i="1"/>
  <c r="BI12" i="1"/>
  <c r="BH12" i="1"/>
  <c r="AV12" i="1"/>
  <c r="AT12" i="1"/>
  <c r="AS12" i="1"/>
  <c r="AQ12" i="1"/>
  <c r="AP12" i="1"/>
  <c r="AO12" i="1"/>
  <c r="AW12" i="1" s="1"/>
  <c r="Y12" i="1"/>
  <c r="W12" i="1"/>
  <c r="V12" i="1"/>
  <c r="R12" i="1"/>
  <c r="S12" i="1" s="1"/>
  <c r="I12" i="1"/>
  <c r="BL11" i="1"/>
  <c r="BI11" i="1"/>
  <c r="BH11" i="1"/>
  <c r="AV11" i="1"/>
  <c r="AT11" i="1"/>
  <c r="AS11" i="1"/>
  <c r="AQ11" i="1"/>
  <c r="AP11" i="1"/>
  <c r="AO11" i="1"/>
  <c r="AW11" i="1" s="1"/>
  <c r="Y11" i="1"/>
  <c r="W11" i="1"/>
  <c r="V11" i="1"/>
  <c r="R11" i="1"/>
  <c r="I11" i="1"/>
  <c r="BO5" i="1" s="1"/>
  <c r="BL10" i="1"/>
  <c r="BI10" i="1"/>
  <c r="BH10" i="1"/>
  <c r="AV10" i="1"/>
  <c r="AT10" i="1"/>
  <c r="AS10" i="1"/>
  <c r="AQ10" i="1"/>
  <c r="AP10" i="1"/>
  <c r="AO10" i="1"/>
  <c r="AW10" i="1" s="1"/>
  <c r="Y10" i="1"/>
  <c r="W10" i="1"/>
  <c r="V10" i="1"/>
  <c r="R10" i="1"/>
  <c r="S10" i="1" s="1"/>
  <c r="BL9" i="1"/>
  <c r="BI9" i="1"/>
  <c r="BH9" i="1"/>
  <c r="AV9" i="1"/>
  <c r="AT9" i="1"/>
  <c r="AS9" i="1"/>
  <c r="AQ9" i="1"/>
  <c r="AP9" i="1"/>
  <c r="AO9" i="1"/>
  <c r="Y9" i="1"/>
  <c r="W9" i="1"/>
  <c r="BL8" i="1"/>
  <c r="BI8" i="1"/>
  <c r="BH8" i="1"/>
  <c r="BL7" i="1"/>
  <c r="BI7" i="1"/>
  <c r="BH7" i="1"/>
  <c r="BL6" i="1"/>
  <c r="BI6" i="1"/>
  <c r="BH6" i="1"/>
  <c r="AS6" i="1"/>
  <c r="Z6" i="1"/>
  <c r="V6" i="1"/>
  <c r="BL5" i="1"/>
  <c r="BI5" i="1"/>
  <c r="BH5" i="1"/>
  <c r="AV5" i="1"/>
  <c r="AT5" i="1"/>
  <c r="X5" i="1"/>
  <c r="X57" i="1" s="1"/>
  <c r="AA57" i="1" s="1"/>
  <c r="BG3" i="1"/>
  <c r="BM68" i="1" s="1"/>
  <c r="BN68" i="1" s="1"/>
  <c r="AS3" i="1"/>
  <c r="V3" i="1"/>
  <c r="BJ40" i="1" s="1"/>
  <c r="M3" i="1"/>
  <c r="BF1" i="1"/>
  <c r="BF3" i="1" s="1"/>
  <c r="BF4" i="1" s="1"/>
  <c r="AO71" i="1" l="1"/>
  <c r="Z16" i="1"/>
  <c r="U16" i="1"/>
  <c r="S16" i="1"/>
  <c r="Z22" i="1"/>
  <c r="U22" i="1"/>
  <c r="T22" i="1"/>
  <c r="Z20" i="1"/>
  <c r="U20" i="1"/>
  <c r="T20" i="1"/>
  <c r="Z21" i="1"/>
  <c r="U21" i="1"/>
  <c r="T21" i="1"/>
  <c r="S22" i="1"/>
  <c r="Z23" i="1"/>
  <c r="U23" i="1"/>
  <c r="T23" i="1"/>
  <c r="S14" i="1"/>
  <c r="S11" i="1"/>
  <c r="U11" i="1"/>
  <c r="Z12" i="1"/>
  <c r="U12" i="1"/>
  <c r="T12" i="1"/>
  <c r="S13" i="1"/>
  <c r="U13" i="1"/>
  <c r="T14" i="1"/>
  <c r="R69" i="1"/>
  <c r="BO15" i="1"/>
  <c r="BQ15" i="1" s="1"/>
  <c r="BK15" i="1" s="1"/>
  <c r="X41" i="1"/>
  <c r="AA41" i="1" s="1"/>
  <c r="X25" i="1"/>
  <c r="AA25" i="1" s="1"/>
  <c r="AU41" i="1"/>
  <c r="AX41" i="1" s="1"/>
  <c r="Z10" i="1"/>
  <c r="BO46" i="1"/>
  <c r="BQ46" i="1" s="1"/>
  <c r="BK46" i="1" s="1"/>
  <c r="BM53" i="1"/>
  <c r="BN53" i="1" s="1"/>
  <c r="F77" i="1"/>
  <c r="BO26" i="1"/>
  <c r="BQ26" i="1" s="1"/>
  <c r="BK26" i="1" s="1"/>
  <c r="AE25" i="1"/>
  <c r="BO32" i="1"/>
  <c r="BQ32" i="1" s="1"/>
  <c r="BK32" i="1" s="1"/>
  <c r="AE33" i="1"/>
  <c r="BO16" i="1"/>
  <c r="BQ16" i="1" s="1"/>
  <c r="BK16" i="1" s="1"/>
  <c r="AE14" i="1"/>
  <c r="BO23" i="1"/>
  <c r="BQ23" i="1" s="1"/>
  <c r="BK23" i="1" s="1"/>
  <c r="BO43" i="1"/>
  <c r="BQ43" i="1" s="1"/>
  <c r="BK43" i="1" s="1"/>
  <c r="AE48" i="1"/>
  <c r="BO17" i="1"/>
  <c r="BQ17" i="1" s="1"/>
  <c r="BK17" i="1" s="1"/>
  <c r="BO42" i="1"/>
  <c r="BQ42" i="1" s="1"/>
  <c r="BK42" i="1" s="1"/>
  <c r="AE47" i="1"/>
  <c r="BO30" i="1"/>
  <c r="BQ30" i="1" s="1"/>
  <c r="BK30" i="1" s="1"/>
  <c r="AE30" i="1"/>
  <c r="BO31" i="1"/>
  <c r="BQ31" i="1" s="1"/>
  <c r="BK31" i="1" s="1"/>
  <c r="BO29" i="1"/>
  <c r="BQ29" i="1" s="1"/>
  <c r="BK29" i="1" s="1"/>
  <c r="AE29" i="1"/>
  <c r="BO24" i="1"/>
  <c r="BQ24" i="1" s="1"/>
  <c r="BK24" i="1" s="1"/>
  <c r="AE24" i="1"/>
  <c r="BO28" i="1"/>
  <c r="BQ28" i="1" s="1"/>
  <c r="BK28" i="1" s="1"/>
  <c r="AE28" i="1"/>
  <c r="BO41" i="1"/>
  <c r="BQ41" i="1" s="1"/>
  <c r="BK41" i="1" s="1"/>
  <c r="AE45" i="1"/>
  <c r="BQ12" i="1"/>
  <c r="BK12" i="1" s="1"/>
  <c r="BM6" i="1"/>
  <c r="BN6" i="1" s="1"/>
  <c r="I75" i="1"/>
  <c r="BO48" i="1" s="1"/>
  <c r="BQ48" i="1" s="1"/>
  <c r="BK48" i="1" s="1"/>
  <c r="BJ8" i="1"/>
  <c r="BJ16" i="1"/>
  <c r="BJ56" i="1"/>
  <c r="BQ10" i="1"/>
  <c r="BK10" i="1" s="1"/>
  <c r="BO34" i="1"/>
  <c r="BQ34" i="1" s="1"/>
  <c r="BK34" i="1" s="1"/>
  <c r="X43" i="1"/>
  <c r="AA43" i="1" s="1"/>
  <c r="BM66" i="1"/>
  <c r="BN66" i="1" s="1"/>
  <c r="BJ11" i="1"/>
  <c r="BJ9" i="1"/>
  <c r="AU26" i="1"/>
  <c r="AX26" i="1" s="1"/>
  <c r="AU58" i="1"/>
  <c r="AX58" i="1" s="1"/>
  <c r="BM5" i="1"/>
  <c r="BN5" i="1" s="1"/>
  <c r="BM12" i="1"/>
  <c r="BN12" i="1" s="1"/>
  <c r="X16" i="1"/>
  <c r="BM30" i="1"/>
  <c r="BN30" i="1" s="1"/>
  <c r="BM33" i="1"/>
  <c r="BN33" i="1" s="1"/>
  <c r="X34" i="1"/>
  <c r="AA34" i="1" s="1"/>
  <c r="BJ49" i="1"/>
  <c r="BM58" i="1"/>
  <c r="BN58" i="1" s="1"/>
  <c r="BJ5" i="1"/>
  <c r="BQ8" i="1"/>
  <c r="BK8" i="1" s="1"/>
  <c r="BM14" i="1"/>
  <c r="BN14" i="1" s="1"/>
  <c r="BJ19" i="1"/>
  <c r="BJ22" i="1"/>
  <c r="BM23" i="1"/>
  <c r="BN23" i="1" s="1"/>
  <c r="BJ29" i="1"/>
  <c r="BO33" i="1"/>
  <c r="BQ33" i="1" s="1"/>
  <c r="BK33" i="1" s="1"/>
  <c r="BM39" i="1"/>
  <c r="BN39" i="1" s="1"/>
  <c r="AU40" i="1"/>
  <c r="AX40" i="1" s="1"/>
  <c r="BM41" i="1"/>
  <c r="BN41" i="1" s="1"/>
  <c r="X47" i="1"/>
  <c r="AA47" i="1" s="1"/>
  <c r="BJ59" i="1"/>
  <c r="BO19" i="1"/>
  <c r="BQ19" i="1" s="1"/>
  <c r="BK19" i="1" s="1"/>
  <c r="AU21" i="1"/>
  <c r="AX21" i="1" s="1"/>
  <c r="BM34" i="1"/>
  <c r="BN34" i="1" s="1"/>
  <c r="BJ47" i="1"/>
  <c r="BJ7" i="1"/>
  <c r="BM8" i="1"/>
  <c r="BN8" i="1" s="1"/>
  <c r="BM9" i="1"/>
  <c r="BN9" i="1" s="1"/>
  <c r="BM10" i="1"/>
  <c r="BN10" i="1" s="1"/>
  <c r="BQ11" i="1"/>
  <c r="BK11" i="1" s="1"/>
  <c r="BM17" i="1"/>
  <c r="BN17" i="1" s="1"/>
  <c r="BQ14" i="1"/>
  <c r="BK14" i="1" s="1"/>
  <c r="X21" i="1"/>
  <c r="AA21" i="1" s="1"/>
  <c r="BM32" i="1"/>
  <c r="BN32" i="1" s="1"/>
  <c r="BM51" i="1"/>
  <c r="BN51" i="1" s="1"/>
  <c r="AU53" i="1"/>
  <c r="AX53" i="1" s="1"/>
  <c r="BJ55" i="1"/>
  <c r="BJ61" i="1"/>
  <c r="BM64" i="1"/>
  <c r="BN64" i="1" s="1"/>
  <c r="BJ69" i="1"/>
  <c r="BM11" i="1"/>
  <c r="BN11" i="1" s="1"/>
  <c r="BM20" i="1"/>
  <c r="BN20" i="1" s="1"/>
  <c r="X28" i="1"/>
  <c r="AA28" i="1" s="1"/>
  <c r="BM35" i="1"/>
  <c r="BN35" i="1" s="1"/>
  <c r="AU37" i="1"/>
  <c r="AX37" i="1" s="1"/>
  <c r="BJ44" i="1"/>
  <c r="BJ62" i="1"/>
  <c r="BM19" i="1"/>
  <c r="BN19" i="1" s="1"/>
  <c r="BM37" i="1"/>
  <c r="BN37" i="1" s="1"/>
  <c r="AU15" i="1"/>
  <c r="AX15" i="1" s="1"/>
  <c r="BM16" i="1"/>
  <c r="BN16" i="1" s="1"/>
  <c r="BM24" i="1"/>
  <c r="BN24" i="1" s="1"/>
  <c r="AU45" i="1"/>
  <c r="AX45" i="1" s="1"/>
  <c r="BJ67" i="1"/>
  <c r="BM70" i="1"/>
  <c r="BN70" i="1" s="1"/>
  <c r="BM7" i="1"/>
  <c r="BN7" i="1" s="1"/>
  <c r="AU9" i="1"/>
  <c r="BQ5" i="1"/>
  <c r="BK5" i="1" s="1"/>
  <c r="BJ13" i="1"/>
  <c r="BJ14" i="1"/>
  <c r="BM18" i="1"/>
  <c r="BN18" i="1" s="1"/>
  <c r="BO35" i="1"/>
  <c r="BQ35" i="1" s="1"/>
  <c r="BK35" i="1" s="1"/>
  <c r="BJ41" i="1"/>
  <c r="BM52" i="1"/>
  <c r="BN52" i="1" s="1"/>
  <c r="BM55" i="1"/>
  <c r="BN55" i="1" s="1"/>
  <c r="AU56" i="1"/>
  <c r="AX56" i="1" s="1"/>
  <c r="AU10" i="1"/>
  <c r="AX10" i="1" s="1"/>
  <c r="AU17" i="1"/>
  <c r="AX17" i="1" s="1"/>
  <c r="AU39" i="1"/>
  <c r="AX39" i="1" s="1"/>
  <c r="AU63" i="1"/>
  <c r="AX63" i="1" s="1"/>
  <c r="X14" i="1"/>
  <c r="AU24" i="1"/>
  <c r="AX24" i="1" s="1"/>
  <c r="AU29" i="1"/>
  <c r="AX29" i="1" s="1"/>
  <c r="X30" i="1"/>
  <c r="AA30" i="1" s="1"/>
  <c r="AU36" i="1"/>
  <c r="AX36" i="1" s="1"/>
  <c r="X46" i="1"/>
  <c r="AA46" i="1" s="1"/>
  <c r="AU64" i="1"/>
  <c r="AX64" i="1" s="1"/>
  <c r="AU66" i="1"/>
  <c r="AX66" i="1" s="1"/>
  <c r="X19" i="1"/>
  <c r="AA19" i="1" s="1"/>
  <c r="AU19" i="1"/>
  <c r="AX19" i="1" s="1"/>
  <c r="AU5" i="1"/>
  <c r="X11" i="1"/>
  <c r="AU11" i="1"/>
  <c r="AX11" i="1" s="1"/>
  <c r="X13" i="1"/>
  <c r="AU13" i="1"/>
  <c r="AX13" i="1" s="1"/>
  <c r="X22" i="1"/>
  <c r="AA22" i="1" s="1"/>
  <c r="AU27" i="1"/>
  <c r="AX27" i="1" s="1"/>
  <c r="X32" i="1"/>
  <c r="AA32" i="1" s="1"/>
  <c r="BO36" i="1"/>
  <c r="BQ36" i="1" s="1"/>
  <c r="BK36" i="1" s="1"/>
  <c r="BO40" i="1"/>
  <c r="BQ40" i="1" s="1"/>
  <c r="BK40" i="1" s="1"/>
  <c r="BO22" i="1"/>
  <c r="BQ22" i="1" s="1"/>
  <c r="BK22" i="1" s="1"/>
  <c r="BO18" i="1"/>
  <c r="BQ18" i="1" s="1"/>
  <c r="BK18" i="1" s="1"/>
  <c r="I23" i="1"/>
  <c r="I26" i="1" s="1"/>
  <c r="T11" i="1"/>
  <c r="AV71" i="1"/>
  <c r="AR75" i="1" s="1"/>
  <c r="BO68" i="1" s="1"/>
  <c r="BQ68" i="1" s="1"/>
  <c r="BK68" i="1" s="1"/>
  <c r="AQ71" i="1"/>
  <c r="T9" i="1"/>
  <c r="BP70" i="1"/>
  <c r="BP58" i="1"/>
  <c r="BP56" i="1"/>
  <c r="BP42" i="1"/>
  <c r="BP41" i="1"/>
  <c r="BP40" i="1"/>
  <c r="BP55" i="1"/>
  <c r="BP39" i="1"/>
  <c r="BP68" i="1"/>
  <c r="BP66" i="1"/>
  <c r="BP54" i="1"/>
  <c r="BP53" i="1"/>
  <c r="BP52" i="1"/>
  <c r="BP38" i="1"/>
  <c r="BP37" i="1"/>
  <c r="BP69" i="1"/>
  <c r="BP67" i="1"/>
  <c r="BP63" i="1"/>
  <c r="BP62" i="1"/>
  <c r="BP47" i="1"/>
  <c r="BP45" i="1"/>
  <c r="BP35" i="1"/>
  <c r="BP33" i="1"/>
  <c r="BP16" i="1"/>
  <c r="BP9" i="1"/>
  <c r="BP7" i="1"/>
  <c r="BP5" i="1"/>
  <c r="BQ59" i="1"/>
  <c r="BK59" i="1" s="1"/>
  <c r="BP51" i="1"/>
  <c r="BP30" i="1"/>
  <c r="BP61" i="1"/>
  <c r="BP59" i="1"/>
  <c r="BP49" i="1"/>
  <c r="BP44" i="1"/>
  <c r="BP28" i="1"/>
  <c r="BP18" i="1"/>
  <c r="BP10" i="1"/>
  <c r="BP36" i="1"/>
  <c r="BP29" i="1"/>
  <c r="BP26" i="1"/>
  <c r="BP20" i="1"/>
  <c r="BQ13" i="1"/>
  <c r="BK13" i="1" s="1"/>
  <c r="BP13" i="1"/>
  <c r="BP8" i="1"/>
  <c r="BQ7" i="1"/>
  <c r="BK7" i="1" s="1"/>
  <c r="BP32" i="1"/>
  <c r="BP17" i="1"/>
  <c r="BP64" i="1"/>
  <c r="BP65" i="1"/>
  <c r="BP11" i="1"/>
  <c r="BP60" i="1"/>
  <c r="BP34" i="1"/>
  <c r="BP12" i="1"/>
  <c r="BP31" i="1"/>
  <c r="BP27" i="1"/>
  <c r="BQ69" i="1"/>
  <c r="BK69" i="1" s="1"/>
  <c r="BP23" i="1"/>
  <c r="BP19" i="1"/>
  <c r="BP6" i="1"/>
  <c r="BP50" i="1"/>
  <c r="BP48" i="1"/>
  <c r="BQ47" i="1"/>
  <c r="BK47" i="1" s="1"/>
  <c r="BP43" i="1"/>
  <c r="BP22" i="1"/>
  <c r="BP46" i="1"/>
  <c r="BP21" i="1"/>
  <c r="BP15" i="1"/>
  <c r="BQ21" i="1"/>
  <c r="BK21" i="1" s="1"/>
  <c r="BP24" i="1"/>
  <c r="BQ9" i="1"/>
  <c r="BK9" i="1" s="1"/>
  <c r="BP14" i="1"/>
  <c r="AR71" i="1"/>
  <c r="BO64" i="1" s="1"/>
  <c r="BQ64" i="1" s="1"/>
  <c r="BK64" i="1" s="1"/>
  <c r="T10" i="1"/>
  <c r="BJ70" i="1"/>
  <c r="X58" i="1"/>
  <c r="AA58" i="1" s="1"/>
  <c r="X56" i="1"/>
  <c r="AA56" i="1" s="1"/>
  <c r="AU50" i="1"/>
  <c r="AX50" i="1" s="1"/>
  <c r="X42" i="1"/>
  <c r="AA42" i="1" s="1"/>
  <c r="X40" i="1"/>
  <c r="AA40" i="1" s="1"/>
  <c r="AU33" i="1"/>
  <c r="AX33" i="1" s="1"/>
  <c r="AU32" i="1"/>
  <c r="AX32" i="1" s="1"/>
  <c r="AU31" i="1"/>
  <c r="AX31" i="1" s="1"/>
  <c r="AU30" i="1"/>
  <c r="AX30" i="1" s="1"/>
  <c r="AU23" i="1"/>
  <c r="AX23" i="1" s="1"/>
  <c r="AU67" i="1"/>
  <c r="AX67" i="1" s="1"/>
  <c r="AU62" i="1"/>
  <c r="AX62" i="1" s="1"/>
  <c r="AU61" i="1"/>
  <c r="AX61" i="1" s="1"/>
  <c r="X55" i="1"/>
  <c r="AA55" i="1" s="1"/>
  <c r="X53" i="1"/>
  <c r="AA53" i="1" s="1"/>
  <c r="AU49" i="1"/>
  <c r="AX49" i="1" s="1"/>
  <c r="AU48" i="1"/>
  <c r="AX48" i="1" s="1"/>
  <c r="AU47" i="1"/>
  <c r="AX47" i="1" s="1"/>
  <c r="X39" i="1"/>
  <c r="AA39" i="1" s="1"/>
  <c r="AU65" i="1"/>
  <c r="AX65" i="1" s="1"/>
  <c r="AU60" i="1"/>
  <c r="AX60" i="1" s="1"/>
  <c r="X54" i="1"/>
  <c r="AA54" i="1" s="1"/>
  <c r="X52" i="1"/>
  <c r="AA52" i="1" s="1"/>
  <c r="AU46" i="1"/>
  <c r="AX46" i="1" s="1"/>
  <c r="X38" i="1"/>
  <c r="AA38" i="1" s="1"/>
  <c r="X37" i="1"/>
  <c r="AA37" i="1" s="1"/>
  <c r="X36" i="1"/>
  <c r="AA36" i="1" s="1"/>
  <c r="X63" i="1"/>
  <c r="AA63" i="1" s="1"/>
  <c r="AU54" i="1"/>
  <c r="AX54" i="1" s="1"/>
  <c r="X48" i="1"/>
  <c r="AA48" i="1" s="1"/>
  <c r="AU42" i="1"/>
  <c r="AX42" i="1" s="1"/>
  <c r="AU38" i="1"/>
  <c r="AX38" i="1" s="1"/>
  <c r="X23" i="1"/>
  <c r="AA23" i="1" s="1"/>
  <c r="AU20" i="1"/>
  <c r="AX20" i="1" s="1"/>
  <c r="X18" i="1"/>
  <c r="AA18" i="1" s="1"/>
  <c r="AU12" i="1"/>
  <c r="AX12" i="1" s="1"/>
  <c r="X10" i="1"/>
  <c r="X62" i="1"/>
  <c r="AA62" i="1" s="1"/>
  <c r="X60" i="1"/>
  <c r="AA60" i="1" s="1"/>
  <c r="X50" i="1"/>
  <c r="AA50" i="1" s="1"/>
  <c r="AU44" i="1"/>
  <c r="AX44" i="1" s="1"/>
  <c r="X31" i="1"/>
  <c r="AA31" i="1" s="1"/>
  <c r="AU28" i="1"/>
  <c r="AX28" i="1" s="1"/>
  <c r="AU59" i="1"/>
  <c r="AX59" i="1" s="1"/>
  <c r="X45" i="1"/>
  <c r="AA45" i="1" s="1"/>
  <c r="AU35" i="1"/>
  <c r="AX35" i="1" s="1"/>
  <c r="X33" i="1"/>
  <c r="AA33" i="1" s="1"/>
  <c r="X29" i="1"/>
  <c r="AA29" i="1" s="1"/>
  <c r="X26" i="1"/>
  <c r="AA26" i="1" s="1"/>
  <c r="X24" i="1"/>
  <c r="AA24" i="1" s="1"/>
  <c r="AU22" i="1"/>
  <c r="AX22" i="1" s="1"/>
  <c r="X20" i="1"/>
  <c r="AU14" i="1"/>
  <c r="AX14" i="1" s="1"/>
  <c r="X12" i="1"/>
  <c r="X9" i="1"/>
  <c r="AS71" i="1"/>
  <c r="BO65" i="1" s="1"/>
  <c r="BQ65" i="1" s="1"/>
  <c r="BK65" i="1" s="1"/>
  <c r="Z13" i="1"/>
  <c r="BJ15" i="1"/>
  <c r="AU16" i="1"/>
  <c r="AX16" i="1" s="1"/>
  <c r="AU18" i="1"/>
  <c r="AX18" i="1" s="1"/>
  <c r="AU34" i="1"/>
  <c r="AX34" i="1" s="1"/>
  <c r="X35" i="1"/>
  <c r="AA35" i="1" s="1"/>
  <c r="BJ39" i="1"/>
  <c r="X44" i="1"/>
  <c r="AA44" i="1" s="1"/>
  <c r="X49" i="1"/>
  <c r="AA49" i="1" s="1"/>
  <c r="X51" i="1"/>
  <c r="AA51" i="1" s="1"/>
  <c r="AU52" i="1"/>
  <c r="AX52" i="1" s="1"/>
  <c r="BJ65" i="1"/>
  <c r="AP71" i="1"/>
  <c r="BO63" i="1" s="1"/>
  <c r="BQ63" i="1" s="1"/>
  <c r="BK63" i="1" s="1"/>
  <c r="V69" i="1"/>
  <c r="S15" i="1"/>
  <c r="BO6" i="1"/>
  <c r="BQ6" i="1" s="1"/>
  <c r="BK6" i="1" s="1"/>
  <c r="W69" i="1"/>
  <c r="Y69" i="1"/>
  <c r="Z11" i="1"/>
  <c r="BJ17" i="1"/>
  <c r="BO20" i="1"/>
  <c r="BQ20" i="1" s="1"/>
  <c r="BK20" i="1" s="1"/>
  <c r="BJ28" i="1"/>
  <c r="BO38" i="1"/>
  <c r="BQ38" i="1" s="1"/>
  <c r="BK38" i="1" s="1"/>
  <c r="AU43" i="1"/>
  <c r="AX43" i="1" s="1"/>
  <c r="BO27" i="1"/>
  <c r="BQ27" i="1" s="1"/>
  <c r="BK27" i="1" s="1"/>
  <c r="AU51" i="1"/>
  <c r="AX51" i="1" s="1"/>
  <c r="X59" i="1"/>
  <c r="AA59" i="1" s="1"/>
  <c r="BO39" i="1"/>
  <c r="BQ39" i="1" s="1"/>
  <c r="BK39" i="1" s="1"/>
  <c r="T15" i="1"/>
  <c r="BJ68" i="1"/>
  <c r="BJ66" i="1"/>
  <c r="BJ54" i="1"/>
  <c r="BJ53" i="1"/>
  <c r="BJ52" i="1"/>
  <c r="BJ38" i="1"/>
  <c r="BJ37" i="1"/>
  <c r="BJ64" i="1"/>
  <c r="BJ51" i="1"/>
  <c r="BJ36" i="1"/>
  <c r="BJ35" i="1"/>
  <c r="BJ34" i="1"/>
  <c r="BJ50" i="1"/>
  <c r="BJ33" i="1"/>
  <c r="BJ32" i="1"/>
  <c r="BJ31" i="1"/>
  <c r="BJ30" i="1"/>
  <c r="BJ23" i="1"/>
  <c r="BJ46" i="1"/>
  <c r="BJ43" i="1"/>
  <c r="BJ18" i="1"/>
  <c r="BJ10" i="1"/>
  <c r="BJ6" i="1"/>
  <c r="BJ58" i="1"/>
  <c r="BJ48" i="1"/>
  <c r="BJ24" i="1"/>
  <c r="BJ60" i="1"/>
  <c r="BJ26" i="1"/>
  <c r="BJ20" i="1"/>
  <c r="BJ12" i="1"/>
  <c r="AT71" i="1"/>
  <c r="AP75" i="1" s="1"/>
  <c r="BO66" i="1" s="1"/>
  <c r="BQ66" i="1" s="1"/>
  <c r="BK66" i="1" s="1"/>
  <c r="T13" i="1"/>
  <c r="X15" i="1"/>
  <c r="X17" i="1"/>
  <c r="AA17" i="1" s="1"/>
  <c r="BJ21" i="1"/>
  <c r="X27" i="1"/>
  <c r="AA27" i="1" s="1"/>
  <c r="BJ27" i="1"/>
  <c r="BJ42" i="1"/>
  <c r="BJ45" i="1"/>
  <c r="AU55" i="1"/>
  <c r="AX55" i="1" s="1"/>
  <c r="X61" i="1"/>
  <c r="AA61" i="1" s="1"/>
  <c r="BJ63" i="1"/>
  <c r="AW9" i="1"/>
  <c r="AW71" i="1" s="1"/>
  <c r="AX75" i="1" s="1"/>
  <c r="BO70" i="1" s="1"/>
  <c r="BQ70" i="1" s="1"/>
  <c r="BK70" i="1" s="1"/>
  <c r="Z14" i="1"/>
  <c r="BM15" i="1"/>
  <c r="BN15" i="1" s="1"/>
  <c r="BM22" i="1"/>
  <c r="BN22" i="1" s="1"/>
  <c r="BM31" i="1"/>
  <c r="BN31" i="1" s="1"/>
  <c r="BQ37" i="1"/>
  <c r="BK37" i="1" s="1"/>
  <c r="BM42" i="1"/>
  <c r="BN42" i="1" s="1"/>
  <c r="BM50" i="1"/>
  <c r="BN50" i="1" s="1"/>
  <c r="BO44" i="1"/>
  <c r="BQ44" i="1" s="1"/>
  <c r="BK44" i="1" s="1"/>
  <c r="BO45" i="1"/>
  <c r="BQ45" i="1" s="1"/>
  <c r="BK45" i="1" s="1"/>
  <c r="BM69" i="1"/>
  <c r="BN69" i="1" s="1"/>
  <c r="BM67" i="1"/>
  <c r="BN67" i="1" s="1"/>
  <c r="BM62" i="1"/>
  <c r="BN62" i="1" s="1"/>
  <c r="BM61" i="1"/>
  <c r="BN61" i="1" s="1"/>
  <c r="BM49" i="1"/>
  <c r="BN49" i="1" s="1"/>
  <c r="BM48" i="1"/>
  <c r="BN48" i="1" s="1"/>
  <c r="BM47" i="1"/>
  <c r="BN47" i="1" s="1"/>
  <c r="BM65" i="1"/>
  <c r="BN65" i="1" s="1"/>
  <c r="BM60" i="1"/>
  <c r="BN60" i="1" s="1"/>
  <c r="BM46" i="1"/>
  <c r="BN46" i="1" s="1"/>
  <c r="BM63" i="1"/>
  <c r="BN63" i="1" s="1"/>
  <c r="BM59" i="1"/>
  <c r="BN59" i="1" s="1"/>
  <c r="BM45" i="1"/>
  <c r="BN45" i="1" s="1"/>
  <c r="BM44" i="1"/>
  <c r="BN44" i="1" s="1"/>
  <c r="BM43" i="1"/>
  <c r="BN43" i="1" s="1"/>
  <c r="BM29" i="1"/>
  <c r="BN29" i="1" s="1"/>
  <c r="BM28" i="1"/>
  <c r="BN28" i="1" s="1"/>
  <c r="BM27" i="1"/>
  <c r="BN27" i="1" s="1"/>
  <c r="BM26" i="1"/>
  <c r="BN26" i="1" s="1"/>
  <c r="BM13" i="1"/>
  <c r="BN13" i="1" s="1"/>
  <c r="BM21" i="1"/>
  <c r="BN21" i="1" s="1"/>
  <c r="BM36" i="1"/>
  <c r="BN36" i="1" s="1"/>
  <c r="BM38" i="1"/>
  <c r="BN38" i="1" s="1"/>
  <c r="BM40" i="1"/>
  <c r="BN40" i="1" s="1"/>
  <c r="BM54" i="1"/>
  <c r="BN54" i="1" s="1"/>
  <c r="BM56" i="1"/>
  <c r="BN56" i="1" s="1"/>
  <c r="AA12" i="1" l="1"/>
  <c r="AA16" i="1"/>
  <c r="AA20" i="1"/>
  <c r="D33" i="1"/>
  <c r="I33" i="1" s="1"/>
  <c r="AE52" i="1"/>
  <c r="AA9" i="1"/>
  <c r="AA13" i="1"/>
  <c r="AA11" i="1"/>
  <c r="R70" i="1"/>
  <c r="AA14" i="1"/>
  <c r="AA10" i="1"/>
  <c r="AA15" i="1"/>
  <c r="S69" i="1"/>
  <c r="S74" i="1"/>
  <c r="W70" i="1"/>
  <c r="BO54" i="1"/>
  <c r="BQ54" i="1" s="1"/>
  <c r="BK54" i="1" s="1"/>
  <c r="V70" i="1"/>
  <c r="Z69" i="1"/>
  <c r="T69" i="1"/>
  <c r="U74" i="1"/>
  <c r="Y70" i="1"/>
  <c r="X69" i="1"/>
  <c r="AU71" i="1"/>
  <c r="AQ75" i="1" s="1"/>
  <c r="BO67" i="1" s="1"/>
  <c r="BQ67" i="1" s="1"/>
  <c r="BK67" i="1" s="1"/>
  <c r="AX9" i="1"/>
  <c r="AX71" i="1" s="1"/>
  <c r="AO74" i="1"/>
  <c r="AO73" i="1"/>
  <c r="U69" i="1"/>
  <c r="K4" i="1" l="1"/>
  <c r="R73" i="1"/>
  <c r="BO50" i="1" s="1"/>
  <c r="BQ50" i="1" s="1"/>
  <c r="BK50" i="1" s="1"/>
  <c r="R72" i="1"/>
  <c r="BO49" i="1" s="1"/>
  <c r="BQ49" i="1" s="1"/>
  <c r="BK49" i="1" s="1"/>
  <c r="AA69" i="1"/>
  <c r="D34" i="1" s="1"/>
  <c r="D74" i="1" s="1"/>
  <c r="D77" i="1" s="1"/>
  <c r="T70" i="1"/>
  <c r="BO52" i="1"/>
  <c r="BQ52" i="1" s="1"/>
  <c r="BK52" i="1" s="1"/>
  <c r="BO61" i="1"/>
  <c r="BQ61" i="1" s="1"/>
  <c r="BK61" i="1" s="1"/>
  <c r="BO62" i="1"/>
  <c r="BQ62" i="1" s="1"/>
  <c r="BK62" i="1" s="1"/>
  <c r="T74" i="1"/>
  <c r="X70" i="1"/>
  <c r="BO55" i="1"/>
  <c r="BQ55" i="1" s="1"/>
  <c r="BK55" i="1" s="1"/>
  <c r="S75" i="1"/>
  <c r="BO53" i="1"/>
  <c r="BQ53" i="1" s="1"/>
  <c r="BK53" i="1" s="1"/>
  <c r="U70" i="1"/>
  <c r="Z70" i="1"/>
  <c r="AA74" i="1"/>
  <c r="BO58" i="1"/>
  <c r="BQ58" i="1" s="1"/>
  <c r="BK58" i="1" s="1"/>
  <c r="U75" i="1"/>
  <c r="S70" i="1"/>
  <c r="BO51" i="1"/>
  <c r="BQ51" i="1" s="1"/>
  <c r="BK51" i="1" s="1"/>
  <c r="AA70" i="1" l="1"/>
  <c r="BO56" i="1"/>
  <c r="BQ56" i="1" s="1"/>
  <c r="BK56" i="1" s="1"/>
  <c r="T75" i="1"/>
  <c r="AA75" i="1"/>
  <c r="BO60" i="1"/>
  <c r="BQ60" i="1" s="1"/>
  <c r="BK60" i="1" s="1"/>
  <c r="E74" i="1" l="1"/>
  <c r="I34" i="1"/>
  <c r="K5" i="1" s="1"/>
  <c r="E77" i="1" l="1"/>
  <c r="I74" i="1"/>
  <c r="I77" i="1" s="1"/>
  <c r="I81" i="1" l="1"/>
  <c r="I79" i="1"/>
  <c r="K6" i="1"/>
</calcChain>
</file>

<file path=xl/sharedStrings.xml><?xml version="1.0" encoding="utf-8"?>
<sst xmlns="http://schemas.openxmlformats.org/spreadsheetml/2006/main" count="651" uniqueCount="242">
  <si>
    <t>Division:</t>
  </si>
  <si>
    <t>Period Covered</t>
  </si>
  <si>
    <t>GLACCT</t>
  </si>
  <si>
    <t>FUND</t>
  </si>
  <si>
    <t>START DATE</t>
  </si>
  <si>
    <t xml:space="preserve"> AMOUNT </t>
  </si>
  <si>
    <t>DIVISION</t>
  </si>
  <si>
    <t>PROJECT</t>
  </si>
  <si>
    <t>SUBACCT</t>
  </si>
  <si>
    <t>DISTRICT</t>
  </si>
  <si>
    <t>SUBSIDIARY</t>
  </si>
  <si>
    <t>Department:</t>
  </si>
  <si>
    <t xml:space="preserve">Period Covered    </t>
  </si>
  <si>
    <t>Program:</t>
  </si>
  <si>
    <t>From:</t>
  </si>
  <si>
    <t>Salary/Fringe Worksheet for:</t>
  </si>
  <si>
    <t>Account No.</t>
  </si>
  <si>
    <t>Fund No.</t>
  </si>
  <si>
    <t>Posting Date</t>
  </si>
  <si>
    <t>Amount Div</t>
  </si>
  <si>
    <t>Division</t>
  </si>
  <si>
    <t>Document No.</t>
  </si>
  <si>
    <t>Description</t>
  </si>
  <si>
    <t>Amount</t>
  </si>
  <si>
    <t>Program Manager:</t>
  </si>
  <si>
    <t>To:</t>
  </si>
  <si>
    <t>Projected Increase for FY</t>
  </si>
  <si>
    <t>MM/DD/YY</t>
  </si>
  <si>
    <t>By Months</t>
  </si>
  <si>
    <t>20 characters</t>
  </si>
  <si>
    <t>50 characters</t>
  </si>
  <si>
    <t>No. Mths</t>
  </si>
  <si>
    <t>Budget Prepared by:</t>
  </si>
  <si>
    <t>REVENUES</t>
  </si>
  <si>
    <t>Step/Grade</t>
  </si>
  <si>
    <t>Position by Job Classification Table</t>
  </si>
  <si>
    <t>Emp No.</t>
  </si>
  <si>
    <t>B
N</t>
  </si>
  <si>
    <t>CII
Code</t>
  </si>
  <si>
    <t>Hourly
Rate</t>
  </si>
  <si>
    <t>Hours</t>
  </si>
  <si>
    <t>Salary</t>
  </si>
  <si>
    <t>FICA</t>
  </si>
  <si>
    <t>Medicare</t>
  </si>
  <si>
    <t>Emp
Sec</t>
  </si>
  <si>
    <t>CII 
Ind</t>
  </si>
  <si>
    <t>Med</t>
  </si>
  <si>
    <t xml:space="preserve">Life </t>
  </si>
  <si>
    <t>Den</t>
  </si>
  <si>
    <t>401k</t>
  </si>
  <si>
    <t>Total
Fringe</t>
  </si>
  <si>
    <t xml:space="preserve">Position by Job Classification </t>
  </si>
  <si>
    <t>B</t>
  </si>
  <si>
    <t>Federal</t>
  </si>
  <si>
    <t>State</t>
  </si>
  <si>
    <t>Other</t>
  </si>
  <si>
    <t>Match</t>
  </si>
  <si>
    <t>Tribal</t>
  </si>
  <si>
    <t>N</t>
  </si>
  <si>
    <t>Sec</t>
  </si>
  <si>
    <t>Ind</t>
  </si>
  <si>
    <t>Ins</t>
  </si>
  <si>
    <t>Fringe</t>
  </si>
  <si>
    <t>Federal Award</t>
  </si>
  <si>
    <t>State &amp; Other Award</t>
  </si>
  <si>
    <t>Tribal Award</t>
  </si>
  <si>
    <t>Program Income</t>
  </si>
  <si>
    <t>Columbia River Initiative</t>
  </si>
  <si>
    <t>Title XIX</t>
  </si>
  <si>
    <t>Sales</t>
  </si>
  <si>
    <t>Service Fees</t>
  </si>
  <si>
    <t>Other Revenue</t>
  </si>
  <si>
    <t>SUB-TOTAL REVENUE</t>
  </si>
  <si>
    <t>Indirect Cost Revenue</t>
  </si>
  <si>
    <t>TOTAL REVENUE</t>
  </si>
  <si>
    <t>EXPENDITURES</t>
  </si>
  <si>
    <t>SALARIES/FRINGE</t>
  </si>
  <si>
    <t xml:space="preserve"> </t>
  </si>
  <si>
    <t xml:space="preserve">Salaries </t>
  </si>
  <si>
    <t xml:space="preserve">Fringe </t>
  </si>
  <si>
    <t>SUPPLIES AND MATERIALS</t>
  </si>
  <si>
    <t>Office Supplies</t>
  </si>
  <si>
    <t>Program Supplies</t>
  </si>
  <si>
    <t>PURCHASED AND CONTRACTED SERVICES</t>
  </si>
  <si>
    <t>Dues &amp; Fees</t>
  </si>
  <si>
    <t>Consultant Service</t>
  </si>
  <si>
    <t>Sub Contracts/Contract Labor</t>
  </si>
  <si>
    <t>TELEPHONE/UTILITIES</t>
  </si>
  <si>
    <t>Telecommunications</t>
  </si>
  <si>
    <t>Utilities</t>
  </si>
  <si>
    <t>TRAVEL/TRAINING</t>
  </si>
  <si>
    <t>Travel</t>
  </si>
  <si>
    <t>Training</t>
  </si>
  <si>
    <t>VEHICLE EXPENSES</t>
  </si>
  <si>
    <t>Vehicle R&amp;M</t>
  </si>
  <si>
    <t>Vehicle Fuel</t>
  </si>
  <si>
    <t>Vehicle Lease (Fleet)</t>
  </si>
  <si>
    <t>GSA</t>
  </si>
  <si>
    <t>Vehicle Insurance</t>
  </si>
  <si>
    <t>REPAIR &amp; MAINTENANCE</t>
  </si>
  <si>
    <t>Capital Assets</t>
  </si>
  <si>
    <t>Buildings &amp; Construction</t>
  </si>
  <si>
    <t>Sensitive Assets</t>
  </si>
  <si>
    <t>Non-Capital Equipment</t>
  </si>
  <si>
    <t>TOTAL</t>
  </si>
  <si>
    <t>Building Cost Allocation</t>
  </si>
  <si>
    <t>UNMET NEEDS</t>
  </si>
  <si>
    <t>DESCRIPTION</t>
  </si>
  <si>
    <t>Insurance Deductible</t>
  </si>
  <si>
    <t>MISCELLANEOUS</t>
  </si>
  <si>
    <t>Total This Sheet</t>
  </si>
  <si>
    <t>Total All Sheets</t>
  </si>
  <si>
    <t>Total Worked</t>
  </si>
  <si>
    <t>Med
Ins</t>
  </si>
  <si>
    <t>Life 
Ins</t>
  </si>
  <si>
    <t>Den
Ins</t>
  </si>
  <si>
    <t>401K</t>
  </si>
  <si>
    <t>Total Non-Worked</t>
  </si>
  <si>
    <t>SUB-TOTAL EXPENDITURE</t>
  </si>
  <si>
    <t>TOTAL EXPENDITURE</t>
  </si>
  <si>
    <t>Revenue = Expenses</t>
  </si>
  <si>
    <t>CCT INDUSTRIAL CODE</t>
  </si>
  <si>
    <t>Ambulance (All Personnel)</t>
  </si>
  <si>
    <t>Banks, Credit Officers</t>
  </si>
  <si>
    <t>Bio- Diesel</t>
  </si>
  <si>
    <t>Bus, Chauffer, Drivers, Messengers &amp; Helpers</t>
  </si>
  <si>
    <t>Carpentry</t>
  </si>
  <si>
    <t>Casino Employees:  Except Restaurant</t>
  </si>
  <si>
    <t>Casino Employees:  Restaurant, Hospitality, Event Staff</t>
  </si>
  <si>
    <t>Child Care Staff</t>
  </si>
  <si>
    <t>CIHA Office Staff</t>
  </si>
  <si>
    <t>Clerical and Office Staff Including CBC</t>
  </si>
  <si>
    <t>Construction Managers</t>
  </si>
  <si>
    <t>Construction:  Road</t>
  </si>
  <si>
    <t>Convalescent Care</t>
  </si>
  <si>
    <t>Court Staff including Lawyers &amp; Judges</t>
  </si>
  <si>
    <t>Electricians and Helpers</t>
  </si>
  <si>
    <t>Enforcement:  Wildlife Enforcement</t>
  </si>
  <si>
    <t>Firefighters - Paid</t>
  </si>
  <si>
    <t>Firefighters - Volunteer</t>
  </si>
  <si>
    <t>Fish Hatchery Workers</t>
  </si>
  <si>
    <t>Food Distribution (Welfare Stores)</t>
  </si>
  <si>
    <t>Forest Products:  Chipping Production</t>
  </si>
  <si>
    <t>Forest Products:  Machinery Installation, Millwright</t>
  </si>
  <si>
    <t>Forest Products:  Maintenance</t>
  </si>
  <si>
    <t>Forest Products:  Wood Treatment</t>
  </si>
  <si>
    <t>Forestry Field Staff</t>
  </si>
  <si>
    <t>Forestry Reforestation, Thinning, Slashing</t>
  </si>
  <si>
    <t>Forestry Supervisor Staff</t>
  </si>
  <si>
    <t>Health Care Professional Staff (Dr., Pharmacists, Nurses, etc…)</t>
  </si>
  <si>
    <t>Helicopter - Flight Crew</t>
  </si>
  <si>
    <t>Helicopter - Ground Crew</t>
  </si>
  <si>
    <t>Hotel - Front Desk, Valet, Bell Stand, and Misc Staff</t>
  </si>
  <si>
    <t>IT Department:  Field techs &amp; Networking cable</t>
  </si>
  <si>
    <t>IT Department:  Office Computers, Copiers, Business Machines</t>
  </si>
  <si>
    <t>Law Enforcement:  Dispatcher, Jailer</t>
  </si>
  <si>
    <t>Law Enforcement:  Policeman</t>
  </si>
  <si>
    <t>Logging:  Log hauling</t>
  </si>
  <si>
    <t>Logging:  Production Workers (Mechanized and Non-Mechanized)</t>
  </si>
  <si>
    <t>Logging:  Scaler</t>
  </si>
  <si>
    <t>Logging:  Storage Yard</t>
  </si>
  <si>
    <t>Logging: Post and Pole Production</t>
  </si>
  <si>
    <t>Maintenance Workers, Janitors  &amp; Laborers (Public Works &amp; CIHA)</t>
  </si>
  <si>
    <t>Meat Processing:  Fish or other commercial meat</t>
  </si>
  <si>
    <t>Mechanics</t>
  </si>
  <si>
    <t>Newspaper Staff</t>
  </si>
  <si>
    <t>Nurseries, Greenhouse Workers</t>
  </si>
  <si>
    <t>Parks &amp; Recreation workers</t>
  </si>
  <si>
    <t>Pest Control</t>
  </si>
  <si>
    <t>Plumbing, Sewer, Pump Installation</t>
  </si>
  <si>
    <t>School:  All other Employees</t>
  </si>
  <si>
    <t>School:  Bus Drivers</t>
  </si>
  <si>
    <t>School:  Cooks</t>
  </si>
  <si>
    <t>School:  Teachers and Teacher Aides</t>
  </si>
  <si>
    <t>Security Guard, Nightwatchman</t>
  </si>
  <si>
    <t>Social Services, Counselors, CFS, TCCS Etc</t>
  </si>
  <si>
    <t>Solid Waste Collection:  Drivers</t>
  </si>
  <si>
    <t>Solid Waste Collection:  Recycling Workers</t>
  </si>
  <si>
    <t>Store:  Grocery/Convenience Staff</t>
  </si>
  <si>
    <t>Store:  Retail Non-Convenience Store employees</t>
  </si>
  <si>
    <t>TANF Youth (Summer Program)</t>
  </si>
  <si>
    <t>Truck Delivery (Except Logs)</t>
  </si>
  <si>
    <t>Vessels Employees including Dock Attendant</t>
  </si>
  <si>
    <t>Well Drilling</t>
  </si>
  <si>
    <t>Not Otherwise Classified</t>
  </si>
  <si>
    <t>Benefit
Amount</t>
  </si>
  <si>
    <t>Annual
Premium</t>
  </si>
  <si>
    <t>Seasonal Annual
Premium</t>
  </si>
  <si>
    <t>Employee Status</t>
  </si>
  <si>
    <t>Full time with benefits</t>
  </si>
  <si>
    <t>C</t>
  </si>
  <si>
    <t>Full time with benefits, no taxes</t>
  </si>
  <si>
    <t>Full time without benefits</t>
  </si>
  <si>
    <t>S</t>
  </si>
  <si>
    <t>Seasonal</t>
  </si>
  <si>
    <t>SN</t>
  </si>
  <si>
    <t>No taxes withheld no benefits</t>
  </si>
  <si>
    <t>Part Time 90%</t>
  </si>
  <si>
    <t>Part Time 80%</t>
  </si>
  <si>
    <t>Part Time 70%</t>
  </si>
  <si>
    <t>Part Time 60%</t>
  </si>
  <si>
    <t>Part Time 50%</t>
  </si>
  <si>
    <t>Part Time 40%</t>
  </si>
  <si>
    <t>Part Time 30%</t>
  </si>
  <si>
    <t>Part Time 20%</t>
  </si>
  <si>
    <t>Part Time 10%</t>
  </si>
  <si>
    <t>Projected Increase for FY19</t>
  </si>
  <si>
    <t>Vis</t>
  </si>
  <si>
    <t>Goals and Objectives for FY20:</t>
  </si>
  <si>
    <t>AMOUNT</t>
  </si>
  <si>
    <t>Direct Contract Support</t>
  </si>
  <si>
    <t>Rental Income</t>
  </si>
  <si>
    <t>Program No.:</t>
  </si>
  <si>
    <t>Fund No.:</t>
  </si>
  <si>
    <t>CAPITAL &amp; NON CAPITAL OUTLAYS</t>
  </si>
  <si>
    <t>OTHER INSURANCE</t>
  </si>
  <si>
    <t>General Liability</t>
  </si>
  <si>
    <t>Indirect Cost (36.17%)</t>
  </si>
  <si>
    <t>Direct Contract Support (18%)</t>
  </si>
  <si>
    <t>BUDGET AMOUNT</t>
  </si>
  <si>
    <t>BUDGET JUSTIFICATION</t>
  </si>
  <si>
    <t>Use this for additional Salaries, or</t>
  </si>
  <si>
    <t>Salaries in the 70000 series</t>
  </si>
  <si>
    <t>**Use page 4 for additional positions**</t>
  </si>
  <si>
    <t>Permit Fees</t>
  </si>
  <si>
    <t>Building R&amp;M</t>
  </si>
  <si>
    <t>Equipment R&amp;M</t>
  </si>
  <si>
    <t>Principal Biologist</t>
  </si>
  <si>
    <t>Senior Biologist</t>
  </si>
  <si>
    <t>Technician Leader</t>
  </si>
  <si>
    <t>General office supplies (i.e. paper, pens, ink, etc.)</t>
  </si>
  <si>
    <t>General Field Supplies (i.e. GPS, binoculars, temp/wind monitors, survey markers, etc.</t>
  </si>
  <si>
    <t>Fuel to conduct field and planning visits</t>
  </si>
  <si>
    <t>Portion of vehicle insurance</t>
  </si>
  <si>
    <t>General repair costs for atv's, utv's</t>
  </si>
  <si>
    <t>General repair and maintenance of Project vehicles</t>
  </si>
  <si>
    <t>Trailcams for monitoring habitat use</t>
  </si>
  <si>
    <t>For FY2021 - The project will include multiple field visits, habitat use and quality assessements, cover ratios, big game aerial surveys, forest carnivore track and camera surveys, raptor occupancy, GIS analysis, planning meetings, research, possible population assessments, evaluation of existing habitat and population data, and outreach/collaborative efforts.                                                                                                                                                                                                                                                                                                                                                                                                                                            For FY2022 - Continuation FY2021 work, coordination meetings, and planning based on research and evaluation of the existing and discovered data.  Submittal of project recommendations and comments on the final harvest plan.</t>
  </si>
  <si>
    <t>Fiscal Year 2021-22</t>
  </si>
  <si>
    <t>127-6</t>
  </si>
  <si>
    <t>Administrative Forester</t>
  </si>
  <si>
    <t>119909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</si>
</sst>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409]dd\-mmm\-yy;@"/>
    <numFmt numFmtId="165" formatCode="mm/dd/yy;@"/>
    <numFmt numFmtId="166" formatCode="0.0000"/>
    <numFmt numFmtId="167" formatCode="_(* #,##0.0000000_);_(* \(#,##0.0000000\);_(* &quot;-&quot;??_);_(@_)"/>
    <numFmt numFmtId="168" formatCode="#,##0.00000"/>
    <numFmt numFmtId="169" formatCode="_(* #,##0_);_(* \(#,##0\);_(* &quot;-&quot;??_);_(@_)"/>
    <numFmt numFmtId="170" formatCode="_(&quot;$&quot;* #,##0_);_(&quot;$&quot;* \(#,##0\);_(&quot;$&quot;* &quot;-&quot;??_);_(@_)"/>
    <numFmt numFmtId="171" formatCode="_(&quot;$&quot;* #,##0.0_);_(&quot;$&quot;* \(#,##0.0\);_(&quot;$&quot;* &quot;-&quot;_);_(@_)"/>
    <numFmt numFmtId="172" formatCode="0.0000000"/>
  </numFmts>
  <fonts count="22" x14ac:knownFonts="1">
    <font>
      <sz val="10"/>
      <name val="Arial"/>
    </font>
    <font>
      <sz val="11"/>
      <color theme="1"/>
      <name val="Calibri"/>
      <family val="2"/>
      <scheme val="minor"/>
    </font>
    <font>
      <sz val="10"/>
      <name val="Calibri"/>
      <family val="2"/>
    </font>
    <font>
      <b/>
      <sz val="9"/>
      <name val="Calibri"/>
      <family val="2"/>
    </font>
    <font>
      <sz val="9"/>
      <name val="Calibri"/>
      <family val="2"/>
    </font>
    <font>
      <sz val="11"/>
      <name val="Calibri"/>
      <family val="2"/>
    </font>
    <font>
      <sz val="11"/>
      <name val="Arial"/>
      <family val="2"/>
    </font>
    <font>
      <sz val="10"/>
      <name val="Arial"/>
      <family val="2"/>
    </font>
    <font>
      <sz val="9"/>
      <color rgb="FFFF0000"/>
      <name val="Calibri"/>
      <family val="2"/>
    </font>
    <font>
      <sz val="11"/>
      <color indexed="8"/>
      <name val="Calibri"/>
      <family val="2"/>
    </font>
    <font>
      <i/>
      <sz val="9"/>
      <name val="Calibri"/>
      <family val="2"/>
    </font>
    <font>
      <b/>
      <sz val="11"/>
      <name val="Calibri"/>
      <family val="2"/>
    </font>
    <font>
      <b/>
      <sz val="12"/>
      <name val="Calibri"/>
      <family val="2"/>
    </font>
    <font>
      <sz val="10"/>
      <color theme="1"/>
      <name val="Arial Narrow"/>
      <family val="2"/>
    </font>
    <font>
      <sz val="10"/>
      <name val="Times New Roman"/>
      <family val="1"/>
    </font>
    <font>
      <b/>
      <sz val="10"/>
      <name val="Calibri"/>
      <family val="2"/>
    </font>
    <font>
      <b/>
      <sz val="18"/>
      <name val="Calibri"/>
      <family val="2"/>
    </font>
    <font>
      <sz val="8"/>
      <name val="Calibri"/>
      <family val="2"/>
    </font>
    <font>
      <i/>
      <sz val="8"/>
      <name val="Calibri"/>
      <family val="2"/>
    </font>
    <font>
      <b/>
      <i/>
      <sz val="11"/>
      <name val="Calibri"/>
      <family val="2"/>
    </font>
    <font>
      <b/>
      <sz val="10"/>
      <name val="Arial Narrow"/>
      <family val="2"/>
    </font>
    <font>
      <sz val="10"/>
      <color rgb="FF000000"/>
      <name val="Arial Narrow"/>
      <family val="2"/>
    </font>
  </fonts>
  <fills count="11">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55"/>
        <bgColor indexed="64"/>
      </patternFill>
    </fill>
    <fill>
      <patternFill patternType="solid">
        <fgColor indexed="65"/>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0"/>
        <bgColor indexed="64"/>
      </patternFill>
    </fill>
    <fill>
      <patternFill patternType="solid">
        <fgColor indexed="41"/>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style="thin">
        <color indexed="64"/>
      </top>
      <bottom style="double">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s>
  <cellStyleXfs count="34">
    <xf numFmtId="0" fontId="0" fillId="0" borderId="0"/>
    <xf numFmtId="43" fontId="7" fillId="0" borderId="0" applyFont="0" applyFill="0" applyBorder="0" applyAlignment="0" applyProtection="0"/>
    <xf numFmtId="9" fontId="1" fillId="0" borderId="0" applyFont="0" applyFill="0" applyBorder="0" applyAlignment="0" applyProtection="0"/>
    <xf numFmtId="0" fontId="7" fillId="0" borderId="0"/>
    <xf numFmtId="0" fontId="7" fillId="0" borderId="0"/>
    <xf numFmtId="9" fontId="9"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0" fontId="1" fillId="0" borderId="0"/>
    <xf numFmtId="0" fontId="1" fillId="0" borderId="0"/>
    <xf numFmtId="0" fontId="1" fillId="0" borderId="0"/>
    <xf numFmtId="0" fontId="1"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3" fillId="0" borderId="0"/>
    <xf numFmtId="9" fontId="13" fillId="0" borderId="0" applyFont="0" applyFill="0" applyBorder="0" applyAlignment="0" applyProtection="0"/>
  </cellStyleXfs>
  <cellXfs count="419">
    <xf numFmtId="0" fontId="0" fillId="0" borderId="0" xfId="0"/>
    <xf numFmtId="0" fontId="4" fillId="0" borderId="2" xfId="0" applyFont="1" applyBorder="1" applyProtection="1">
      <protection locked="0"/>
    </xf>
    <xf numFmtId="41" fontId="4" fillId="2" borderId="3" xfId="0" applyNumberFormat="1" applyFont="1" applyFill="1" applyBorder="1" applyAlignment="1" applyProtection="1">
      <alignment horizontal="center"/>
      <protection locked="0"/>
    </xf>
    <xf numFmtId="0" fontId="4" fillId="0" borderId="1" xfId="0" applyFont="1" applyBorder="1" applyProtection="1">
      <protection locked="0"/>
    </xf>
    <xf numFmtId="0" fontId="4" fillId="0" borderId="2" xfId="0" applyNumberFormat="1" applyFont="1" applyBorder="1" applyAlignment="1" applyProtection="1">
      <alignment horizontal="center"/>
      <protection locked="0"/>
    </xf>
    <xf numFmtId="3" fontId="4" fillId="0" borderId="2" xfId="0" applyNumberFormat="1" applyFont="1" applyBorder="1" applyAlignment="1" applyProtection="1">
      <alignment horizontal="center"/>
      <protection locked="0"/>
    </xf>
    <xf numFmtId="4" fontId="4" fillId="0" borderId="2" xfId="0" applyNumberFormat="1" applyFont="1" applyBorder="1" applyAlignment="1" applyProtection="1">
      <alignment horizontal="center"/>
      <protection locked="0"/>
    </xf>
    <xf numFmtId="3" fontId="4" fillId="0" borderId="3" xfId="0" applyNumberFormat="1" applyFont="1" applyBorder="1" applyAlignment="1" applyProtection="1">
      <alignment horizontal="center"/>
      <protection locked="0"/>
    </xf>
    <xf numFmtId="0" fontId="3" fillId="0" borderId="2" xfId="0" applyFont="1" applyBorder="1" applyProtection="1">
      <protection locked="0"/>
    </xf>
    <xf numFmtId="49" fontId="3" fillId="0" borderId="2" xfId="0" applyNumberFormat="1" applyFont="1" applyBorder="1" applyProtection="1">
      <protection locked="0"/>
    </xf>
    <xf numFmtId="3" fontId="3" fillId="2" borderId="2" xfId="0" applyNumberFormat="1" applyFont="1" applyFill="1" applyBorder="1" applyAlignment="1" applyProtection="1">
      <alignment horizontal="center"/>
      <protection locked="0"/>
    </xf>
    <xf numFmtId="3" fontId="3" fillId="2" borderId="3" xfId="0" applyNumberFormat="1" applyFont="1" applyFill="1" applyBorder="1" applyAlignment="1" applyProtection="1">
      <alignment horizontal="center"/>
      <protection locked="0"/>
    </xf>
    <xf numFmtId="164" fontId="4" fillId="0" borderId="0" xfId="0" applyNumberFormat="1" applyFont="1" applyBorder="1" applyAlignment="1" applyProtection="1">
      <alignment horizontal="left"/>
      <protection locked="0"/>
    </xf>
    <xf numFmtId="0" fontId="4" fillId="2" borderId="0" xfId="0" applyNumberFormat="1" applyFont="1" applyFill="1" applyBorder="1" applyAlignment="1" applyProtection="1">
      <alignment horizontal="center"/>
      <protection locked="0"/>
    </xf>
    <xf numFmtId="0" fontId="4" fillId="0" borderId="0" xfId="0" applyFont="1" applyBorder="1" applyProtection="1">
      <protection locked="0"/>
    </xf>
    <xf numFmtId="0" fontId="5" fillId="0" borderId="0" xfId="0" applyNumberFormat="1" applyFont="1" applyProtection="1">
      <protection locked="0"/>
    </xf>
    <xf numFmtId="0" fontId="4" fillId="0" borderId="0" xfId="0" applyFont="1" applyProtection="1">
      <protection locked="0"/>
    </xf>
    <xf numFmtId="0" fontId="4" fillId="0" borderId="0" xfId="0" applyNumberFormat="1" applyFont="1" applyProtection="1">
      <protection locked="0"/>
    </xf>
    <xf numFmtId="41" fontId="4" fillId="2" borderId="5" xfId="0" applyNumberFormat="1" applyFont="1" applyFill="1" applyBorder="1" applyAlignment="1" applyProtection="1">
      <alignment horizontal="center"/>
      <protection locked="0"/>
    </xf>
    <xf numFmtId="0" fontId="4" fillId="0" borderId="4" xfId="0" applyFont="1" applyBorder="1" applyProtection="1">
      <protection locked="0"/>
    </xf>
    <xf numFmtId="0" fontId="4" fillId="0" borderId="0" xfId="0" applyNumberFormat="1" applyFont="1" applyBorder="1" applyAlignment="1" applyProtection="1">
      <alignment horizontal="center"/>
      <protection locked="0"/>
    </xf>
    <xf numFmtId="3" fontId="4" fillId="0" borderId="0" xfId="0" applyNumberFormat="1" applyFont="1" applyBorder="1" applyAlignment="1" applyProtection="1">
      <alignment horizontal="center"/>
      <protection locked="0"/>
    </xf>
    <xf numFmtId="3" fontId="3" fillId="2" borderId="0" xfId="0" applyNumberFormat="1" applyFont="1" applyFill="1" applyBorder="1" applyAlignment="1" applyProtection="1">
      <alignment horizontal="right"/>
      <protection locked="0"/>
    </xf>
    <xf numFmtId="4" fontId="4" fillId="0" borderId="0" xfId="0" applyNumberFormat="1" applyFont="1" applyBorder="1" applyAlignment="1" applyProtection="1">
      <alignment horizontal="center"/>
      <protection locked="0"/>
    </xf>
    <xf numFmtId="3" fontId="4" fillId="0" borderId="5" xfId="0" applyNumberFormat="1" applyFont="1" applyBorder="1" applyAlignment="1" applyProtection="1">
      <alignment horizontal="center"/>
      <protection locked="0"/>
    </xf>
    <xf numFmtId="0" fontId="3" fillId="0" borderId="0" xfId="0" applyFont="1" applyBorder="1" applyProtection="1">
      <protection locked="0"/>
    </xf>
    <xf numFmtId="49" fontId="3" fillId="0" borderId="0" xfId="0" applyNumberFormat="1" applyFont="1" applyBorder="1" applyProtection="1">
      <protection locked="0"/>
    </xf>
    <xf numFmtId="3" fontId="3" fillId="2" borderId="0" xfId="0" applyNumberFormat="1" applyFont="1" applyFill="1" applyBorder="1" applyAlignment="1" applyProtection="1">
      <alignment horizontal="center"/>
      <protection locked="0"/>
    </xf>
    <xf numFmtId="3" fontId="3" fillId="2" borderId="5" xfId="0" applyNumberFormat="1" applyFont="1" applyFill="1" applyBorder="1" applyAlignment="1" applyProtection="1">
      <alignment horizontal="center"/>
      <protection locked="0"/>
    </xf>
    <xf numFmtId="0" fontId="4" fillId="2" borderId="5" xfId="0" applyNumberFormat="1" applyFont="1" applyFill="1" applyBorder="1" applyAlignment="1" applyProtection="1">
      <alignment horizontal="center"/>
      <protection locked="0"/>
    </xf>
    <xf numFmtId="0" fontId="3" fillId="0" borderId="4" xfId="0" applyFont="1" applyBorder="1" applyProtection="1">
      <protection locked="0"/>
    </xf>
    <xf numFmtId="49" fontId="3" fillId="0" borderId="0" xfId="0" applyNumberFormat="1" applyFont="1" applyBorder="1" applyProtection="1"/>
    <xf numFmtId="3" fontId="4" fillId="0" borderId="0" xfId="0" applyNumberFormat="1" applyFont="1" applyBorder="1" applyAlignment="1" applyProtection="1">
      <alignment horizontal="right"/>
      <protection locked="0"/>
    </xf>
    <xf numFmtId="41" fontId="4" fillId="0" borderId="0" xfId="0" applyNumberFormat="1" applyFont="1" applyBorder="1" applyProtection="1">
      <protection locked="0"/>
    </xf>
    <xf numFmtId="0" fontId="6" fillId="3" borderId="0" xfId="0" applyNumberFormat="1" applyFont="1" applyFill="1" applyProtection="1">
      <protection locked="0"/>
    </xf>
    <xf numFmtId="49" fontId="0" fillId="3" borderId="0" xfId="0" applyNumberFormat="1" applyFill="1" applyProtection="1">
      <protection locked="0"/>
    </xf>
    <xf numFmtId="4" fontId="2" fillId="3" borderId="0" xfId="0" applyNumberFormat="1" applyFont="1" applyFill="1" applyProtection="1">
      <protection locked="0"/>
    </xf>
    <xf numFmtId="0" fontId="0" fillId="3" borderId="0" xfId="0" applyNumberFormat="1" applyFill="1" applyAlignment="1" applyProtection="1">
      <alignment horizontal="right"/>
      <protection locked="0"/>
    </xf>
    <xf numFmtId="0" fontId="0" fillId="3" borderId="0" xfId="0" applyFill="1" applyProtection="1">
      <protection locked="0"/>
    </xf>
    <xf numFmtId="41" fontId="4" fillId="2" borderId="5" xfId="3" applyNumberFormat="1" applyFont="1" applyFill="1" applyBorder="1" applyAlignment="1" applyProtection="1">
      <protection locked="0"/>
    </xf>
    <xf numFmtId="41" fontId="4" fillId="0" borderId="4" xfId="4" applyNumberFormat="1" applyFont="1" applyBorder="1" applyProtection="1">
      <protection locked="0"/>
    </xf>
    <xf numFmtId="41" fontId="8" fillId="0" borderId="0" xfId="4" applyNumberFormat="1" applyFont="1" applyBorder="1" applyProtection="1"/>
    <xf numFmtId="41" fontId="4" fillId="0" borderId="0" xfId="4" applyNumberFormat="1" applyFont="1" applyBorder="1" applyProtection="1">
      <protection locked="0"/>
    </xf>
    <xf numFmtId="167" fontId="4" fillId="0" borderId="0" xfId="1" applyNumberFormat="1" applyFont="1" applyBorder="1" applyAlignment="1" applyProtection="1">
      <alignment horizontal="right"/>
      <protection locked="0"/>
    </xf>
    <xf numFmtId="43" fontId="4" fillId="0" borderId="0" xfId="1" applyFont="1" applyBorder="1" applyAlignment="1" applyProtection="1">
      <alignment horizontal="left"/>
      <protection locked="0"/>
    </xf>
    <xf numFmtId="164" fontId="4" fillId="0" borderId="5" xfId="0" applyNumberFormat="1" applyFont="1" applyBorder="1" applyAlignment="1" applyProtection="1">
      <alignment horizontal="left"/>
      <protection locked="0"/>
    </xf>
    <xf numFmtId="9" fontId="4" fillId="0" borderId="0" xfId="5" applyFont="1" applyBorder="1" applyAlignment="1" applyProtection="1">
      <alignment horizontal="left"/>
      <protection locked="0"/>
    </xf>
    <xf numFmtId="9" fontId="4" fillId="0" borderId="0" xfId="2" applyFont="1" applyBorder="1" applyAlignment="1" applyProtection="1">
      <alignment horizontal="left"/>
    </xf>
    <xf numFmtId="0" fontId="0" fillId="0" borderId="0" xfId="0" applyNumberFormat="1" applyFill="1" applyAlignment="1" applyProtection="1">
      <alignment horizontal="right"/>
      <protection locked="0"/>
    </xf>
    <xf numFmtId="165" fontId="0" fillId="0" borderId="0" xfId="0" applyNumberFormat="1" applyFill="1" applyAlignment="1" applyProtection="1">
      <alignment horizontal="left"/>
      <protection locked="0"/>
    </xf>
    <xf numFmtId="4" fontId="2" fillId="0" borderId="0" xfId="0" applyNumberFormat="1" applyFont="1" applyProtection="1">
      <protection locked="0"/>
    </xf>
    <xf numFmtId="0" fontId="7" fillId="0" borderId="0" xfId="0" applyNumberFormat="1" applyFont="1" applyFill="1" applyProtection="1">
      <protection locked="0"/>
    </xf>
    <xf numFmtId="0" fontId="0" fillId="0" borderId="0" xfId="0" applyFill="1" applyProtection="1">
      <protection locked="0"/>
    </xf>
    <xf numFmtId="41" fontId="4" fillId="2" borderId="8" xfId="3" applyNumberFormat="1" applyFont="1" applyFill="1" applyBorder="1" applyAlignment="1" applyProtection="1">
      <protection locked="0"/>
    </xf>
    <xf numFmtId="41" fontId="4" fillId="2" borderId="6" xfId="0" applyNumberFormat="1" applyFont="1" applyFill="1" applyBorder="1" applyAlignment="1" applyProtection="1">
      <alignment horizontal="right"/>
      <protection locked="0"/>
    </xf>
    <xf numFmtId="41" fontId="8" fillId="2" borderId="7" xfId="0" applyNumberFormat="1" applyFont="1" applyFill="1" applyBorder="1" applyAlignment="1" applyProtection="1"/>
    <xf numFmtId="41" fontId="4" fillId="2" borderId="7" xfId="0" applyNumberFormat="1" applyFont="1" applyFill="1" applyBorder="1" applyAlignment="1" applyProtection="1">
      <alignment horizontal="right"/>
      <protection locked="0"/>
    </xf>
    <xf numFmtId="0" fontId="4" fillId="2" borderId="7" xfId="0" applyNumberFormat="1" applyFont="1" applyFill="1" applyBorder="1" applyAlignment="1" applyProtection="1">
      <alignment horizontal="center"/>
      <protection locked="0"/>
    </xf>
    <xf numFmtId="0" fontId="10" fillId="0" borderId="7" xfId="0" applyFont="1" applyBorder="1" applyAlignment="1" applyProtection="1">
      <alignment horizontal="center"/>
      <protection locked="0"/>
    </xf>
    <xf numFmtId="3" fontId="10" fillId="0" borderId="7" xfId="0" applyNumberFormat="1" applyFont="1" applyBorder="1" applyAlignment="1" applyProtection="1">
      <alignment horizontal="center"/>
      <protection locked="0"/>
    </xf>
    <xf numFmtId="168" fontId="10" fillId="0" borderId="7" xfId="0" applyNumberFormat="1" applyFont="1" applyBorder="1" applyAlignment="1" applyProtection="1">
      <alignment horizontal="center"/>
      <protection locked="0"/>
    </xf>
    <xf numFmtId="3" fontId="4" fillId="0" borderId="7" xfId="0" applyNumberFormat="1" applyFont="1" applyBorder="1" applyAlignment="1" applyProtection="1">
      <alignment horizontal="center"/>
      <protection locked="0"/>
    </xf>
    <xf numFmtId="3" fontId="4" fillId="0" borderId="7" xfId="0" applyNumberFormat="1" applyFont="1" applyBorder="1" applyAlignment="1" applyProtection="1">
      <alignment horizontal="right"/>
      <protection locked="0"/>
    </xf>
    <xf numFmtId="0" fontId="4" fillId="0" borderId="5" xfId="0" applyFont="1" applyBorder="1" applyProtection="1">
      <protection locked="0"/>
    </xf>
    <xf numFmtId="0" fontId="4" fillId="0" borderId="10" xfId="0" applyNumberFormat="1" applyFont="1" applyBorder="1" applyAlignment="1" applyProtection="1">
      <alignment horizontal="center" vertical="center" wrapText="1"/>
      <protection locked="0"/>
    </xf>
    <xf numFmtId="3" fontId="4" fillId="0" borderId="11" xfId="0" applyNumberFormat="1" applyFont="1" applyBorder="1" applyAlignment="1" applyProtection="1">
      <alignment horizontal="center"/>
      <protection locked="0"/>
    </xf>
    <xf numFmtId="0" fontId="4" fillId="0" borderId="12" xfId="0" applyNumberFormat="1" applyFont="1" applyBorder="1" applyAlignment="1" applyProtection="1">
      <alignment horizontal="center" vertical="center"/>
      <protection locked="0"/>
    </xf>
    <xf numFmtId="41" fontId="8" fillId="2" borderId="5" xfId="0" applyNumberFormat="1" applyFont="1" applyFill="1" applyBorder="1" applyAlignment="1" applyProtection="1">
      <protection locked="0"/>
    </xf>
    <xf numFmtId="41" fontId="4" fillId="2" borderId="11" xfId="6" applyNumberFormat="1" applyFont="1" applyFill="1" applyBorder="1" applyAlignment="1" applyProtection="1">
      <alignment horizontal="center"/>
    </xf>
    <xf numFmtId="49" fontId="4" fillId="2" borderId="7" xfId="0" applyNumberFormat="1" applyFont="1" applyFill="1" applyBorder="1" applyAlignment="1" applyProtection="1">
      <alignment horizontal="center"/>
      <protection locked="0"/>
    </xf>
    <xf numFmtId="41" fontId="4" fillId="2" borderId="8" xfId="0" applyNumberFormat="1" applyFont="1" applyFill="1" applyBorder="1" applyAlignment="1" applyProtection="1">
      <alignment horizontal="center"/>
      <protection locked="0"/>
    </xf>
    <xf numFmtId="41" fontId="4" fillId="2" borderId="11" xfId="6" applyNumberFormat="1" applyFont="1" applyFill="1" applyBorder="1" applyProtection="1"/>
    <xf numFmtId="0" fontId="3" fillId="0" borderId="8" xfId="0" applyFont="1" applyBorder="1" applyAlignment="1" applyProtection="1">
      <alignment horizontal="center"/>
    </xf>
    <xf numFmtId="0" fontId="3" fillId="0" borderId="4" xfId="0" applyFont="1" applyBorder="1" applyAlignment="1" applyProtection="1">
      <alignment horizontal="center"/>
    </xf>
    <xf numFmtId="0" fontId="3" fillId="0" borderId="9" xfId="0" applyFont="1" applyBorder="1" applyAlignment="1" applyProtection="1">
      <alignment horizontal="center"/>
    </xf>
    <xf numFmtId="41" fontId="4" fillId="0" borderId="18" xfId="6" applyNumberFormat="1" applyFont="1" applyFill="1" applyBorder="1" applyProtection="1"/>
    <xf numFmtId="49" fontId="3" fillId="0" borderId="14" xfId="0" applyNumberFormat="1" applyFont="1" applyBorder="1" applyAlignment="1" applyProtection="1"/>
    <xf numFmtId="49" fontId="3" fillId="0" borderId="15" xfId="0" applyNumberFormat="1" applyFont="1" applyBorder="1" applyAlignment="1" applyProtection="1"/>
    <xf numFmtId="41" fontId="3" fillId="0" borderId="15" xfId="0" applyNumberFormat="1" applyFont="1" applyBorder="1" applyAlignment="1" applyProtection="1"/>
    <xf numFmtId="0" fontId="4" fillId="0" borderId="15" xfId="0" applyFont="1" applyBorder="1" applyAlignment="1" applyProtection="1"/>
    <xf numFmtId="0" fontId="4" fillId="0" borderId="13" xfId="0" applyFont="1" applyBorder="1" applyAlignment="1" applyProtection="1"/>
    <xf numFmtId="41" fontId="4" fillId="0" borderId="12" xfId="6" applyNumberFormat="1" applyFont="1" applyFill="1" applyBorder="1" applyProtection="1"/>
    <xf numFmtId="0" fontId="4" fillId="0" borderId="14" xfId="0" applyNumberFormat="1" applyFont="1" applyBorder="1" applyAlignment="1" applyProtection="1">
      <alignment horizontal="left"/>
    </xf>
    <xf numFmtId="0" fontId="4" fillId="0" borderId="13" xfId="0" applyNumberFormat="1" applyFont="1" applyBorder="1" applyAlignment="1" applyProtection="1">
      <alignment horizontal="left"/>
    </xf>
    <xf numFmtId="44" fontId="4" fillId="0" borderId="11" xfId="7" applyFont="1" applyBorder="1" applyProtection="1"/>
    <xf numFmtId="42" fontId="4" fillId="0" borderId="18" xfId="7" applyNumberFormat="1" applyFont="1" applyFill="1" applyBorder="1" applyProtection="1"/>
    <xf numFmtId="41" fontId="4" fillId="0" borderId="18" xfId="7" applyNumberFormat="1" applyFont="1" applyFill="1" applyBorder="1" applyProtection="1"/>
    <xf numFmtId="41" fontId="4" fillId="2" borderId="6" xfId="0" applyNumberFormat="1" applyFont="1" applyFill="1" applyBorder="1" applyProtection="1">
      <protection locked="0"/>
    </xf>
    <xf numFmtId="41" fontId="4" fillId="2" borderId="7" xfId="0" applyNumberFormat="1" applyFont="1" applyFill="1" applyBorder="1" applyProtection="1">
      <protection locked="0"/>
    </xf>
    <xf numFmtId="41" fontId="4" fillId="2" borderId="8" xfId="0" applyNumberFormat="1" applyFont="1" applyFill="1" applyBorder="1" applyProtection="1">
      <protection locked="0"/>
    </xf>
    <xf numFmtId="0" fontId="4" fillId="0" borderId="10" xfId="0" applyFont="1" applyBorder="1" applyAlignment="1" applyProtection="1"/>
    <xf numFmtId="0" fontId="4" fillId="0" borderId="1" xfId="0" applyNumberFormat="1" applyFont="1" applyBorder="1" applyAlignment="1" applyProtection="1">
      <alignment vertical="center"/>
    </xf>
    <xf numFmtId="0" fontId="4" fillId="0" borderId="3" xfId="0" applyNumberFormat="1" applyFont="1" applyBorder="1" applyAlignment="1" applyProtection="1">
      <alignment vertical="center"/>
    </xf>
    <xf numFmtId="44" fontId="4" fillId="0" borderId="10" xfId="7" applyFont="1" applyBorder="1" applyAlignment="1" applyProtection="1">
      <alignment vertical="center"/>
    </xf>
    <xf numFmtId="0" fontId="3" fillId="2" borderId="4" xfId="0" applyNumberFormat="1" applyFont="1" applyFill="1" applyBorder="1" applyProtection="1"/>
    <xf numFmtId="0" fontId="3" fillId="2" borderId="0" xfId="0" applyNumberFormat="1" applyFont="1" applyFill="1" applyBorder="1" applyProtection="1"/>
    <xf numFmtId="41" fontId="4" fillId="2" borderId="0" xfId="0" applyNumberFormat="1" applyFont="1" applyFill="1" applyBorder="1" applyProtection="1"/>
    <xf numFmtId="0" fontId="4" fillId="0" borderId="0" xfId="0" applyFont="1" applyProtection="1"/>
    <xf numFmtId="41" fontId="4" fillId="2" borderId="5" xfId="0" applyNumberFormat="1" applyFont="1" applyFill="1" applyBorder="1" applyAlignment="1" applyProtection="1">
      <alignment horizontal="center"/>
    </xf>
    <xf numFmtId="0" fontId="4" fillId="0" borderId="9" xfId="0" applyFont="1" applyBorder="1" applyAlignment="1" applyProtection="1"/>
    <xf numFmtId="41" fontId="4" fillId="2" borderId="0" xfId="0" applyNumberFormat="1" applyFont="1" applyFill="1" applyBorder="1" applyAlignment="1" applyProtection="1">
      <alignment horizontal="center"/>
    </xf>
    <xf numFmtId="0" fontId="4" fillId="0" borderId="14" xfId="0" applyNumberFormat="1" applyFont="1" applyBorder="1" applyAlignment="1" applyProtection="1">
      <alignment vertical="center"/>
    </xf>
    <xf numFmtId="0" fontId="4" fillId="0" borderId="13" xfId="0" applyNumberFormat="1" applyFont="1" applyBorder="1" applyAlignment="1" applyProtection="1">
      <alignment vertical="center"/>
    </xf>
    <xf numFmtId="44" fontId="4" fillId="0" borderId="11" xfId="7" applyFont="1" applyBorder="1" applyAlignment="1" applyProtection="1">
      <alignment vertical="center"/>
    </xf>
    <xf numFmtId="0" fontId="4" fillId="0" borderId="11" xfId="6" applyNumberFormat="1" applyFont="1" applyFill="1" applyBorder="1" applyAlignment="1" applyProtection="1">
      <alignment horizontal="center"/>
    </xf>
    <xf numFmtId="0" fontId="4" fillId="0" borderId="5" xfId="0" applyFont="1" applyBorder="1" applyProtection="1"/>
    <xf numFmtId="49" fontId="4" fillId="2" borderId="7" xfId="0" quotePrefix="1" applyNumberFormat="1" applyFont="1" applyFill="1" applyBorder="1" applyAlignment="1" applyProtection="1">
      <alignment horizontal="center"/>
    </xf>
    <xf numFmtId="49" fontId="4" fillId="2" borderId="8" xfId="0" quotePrefix="1" applyNumberFormat="1" applyFont="1" applyFill="1" applyBorder="1" applyAlignment="1" applyProtection="1">
      <alignment horizontal="center"/>
    </xf>
    <xf numFmtId="0" fontId="4" fillId="0" borderId="14" xfId="0" applyNumberFormat="1" applyFont="1" applyBorder="1" applyAlignment="1" applyProtection="1"/>
    <xf numFmtId="0" fontId="4" fillId="0" borderId="13" xfId="0" applyNumberFormat="1" applyFont="1" applyBorder="1" applyAlignment="1" applyProtection="1"/>
    <xf numFmtId="49" fontId="4" fillId="4" borderId="6" xfId="0" applyNumberFormat="1" applyFont="1" applyFill="1" applyBorder="1" applyProtection="1"/>
    <xf numFmtId="49" fontId="4" fillId="4" borderId="12" xfId="0" applyNumberFormat="1" applyFont="1" applyFill="1" applyBorder="1" applyProtection="1"/>
    <xf numFmtId="0" fontId="4" fillId="0" borderId="1" xfId="0" applyNumberFormat="1" applyFont="1" applyBorder="1" applyAlignment="1" applyProtection="1"/>
    <xf numFmtId="0" fontId="4" fillId="0" borderId="3" xfId="0" applyNumberFormat="1" applyFont="1" applyBorder="1" applyAlignment="1" applyProtection="1"/>
    <xf numFmtId="44" fontId="4" fillId="0" borderId="10" xfId="7" applyFont="1" applyBorder="1" applyProtection="1"/>
    <xf numFmtId="0" fontId="4" fillId="0" borderId="11" xfId="0" applyFont="1" applyBorder="1" applyAlignment="1" applyProtection="1">
      <alignment horizontal="center"/>
    </xf>
    <xf numFmtId="0" fontId="4" fillId="2" borderId="11" xfId="0" applyNumberFormat="1" applyFont="1" applyFill="1" applyBorder="1" applyProtection="1"/>
    <xf numFmtId="41" fontId="4" fillId="2" borderId="12" xfId="6" applyNumberFormat="1" applyFont="1" applyFill="1" applyBorder="1" applyProtection="1"/>
    <xf numFmtId="49" fontId="3" fillId="0" borderId="14" xfId="0" applyNumberFormat="1" applyFont="1" applyBorder="1" applyAlignment="1" applyProtection="1">
      <alignment horizontal="left"/>
    </xf>
    <xf numFmtId="49" fontId="3" fillId="0" borderId="15" xfId="0" applyNumberFormat="1" applyFont="1" applyBorder="1" applyAlignment="1" applyProtection="1">
      <alignment horizontal="left"/>
    </xf>
    <xf numFmtId="49" fontId="3" fillId="0" borderId="13" xfId="0" applyNumberFormat="1" applyFont="1" applyBorder="1" applyAlignment="1" applyProtection="1">
      <alignment horizontal="left"/>
    </xf>
    <xf numFmtId="41" fontId="4" fillId="4" borderId="6" xfId="6" applyNumberFormat="1" applyFont="1" applyFill="1" applyBorder="1" applyProtection="1"/>
    <xf numFmtId="41" fontId="4" fillId="4" borderId="12" xfId="6" applyNumberFormat="1" applyFont="1" applyFill="1" applyBorder="1" applyProtection="1"/>
    <xf numFmtId="0" fontId="4" fillId="0" borderId="12" xfId="0" applyFont="1" applyBorder="1" applyAlignment="1" applyProtection="1"/>
    <xf numFmtId="0" fontId="4" fillId="0" borderId="11" xfId="0" applyNumberFormat="1" applyFont="1" applyBorder="1" applyAlignment="1" applyProtection="1"/>
    <xf numFmtId="0" fontId="4" fillId="0" borderId="11" xfId="0" applyFont="1" applyBorder="1" applyAlignment="1" applyProtection="1"/>
    <xf numFmtId="0" fontId="4" fillId="0" borderId="4" xfId="0" applyFont="1" applyBorder="1" applyProtection="1"/>
    <xf numFmtId="44" fontId="4" fillId="0" borderId="14" xfId="7" applyFont="1" applyBorder="1" applyProtection="1"/>
    <xf numFmtId="41" fontId="4" fillId="0" borderId="0" xfId="0" applyNumberFormat="1" applyFont="1" applyProtection="1">
      <protection locked="0"/>
    </xf>
    <xf numFmtId="0" fontId="4" fillId="0" borderId="11" xfId="0" applyFont="1" applyFill="1" applyBorder="1" applyAlignment="1" applyProtection="1">
      <alignment horizontal="center"/>
    </xf>
    <xf numFmtId="0" fontId="4" fillId="0" borderId="11" xfId="0" applyFont="1" applyFill="1" applyBorder="1" applyProtection="1"/>
    <xf numFmtId="0" fontId="4" fillId="2" borderId="9" xfId="0" applyNumberFormat="1" applyFont="1" applyFill="1" applyBorder="1" applyAlignment="1" applyProtection="1"/>
    <xf numFmtId="0" fontId="4" fillId="2" borderId="11" xfId="0" applyNumberFormat="1" applyFont="1" applyFill="1" applyBorder="1" applyAlignment="1" applyProtection="1">
      <alignment horizontal="center"/>
    </xf>
    <xf numFmtId="0" fontId="4" fillId="2" borderId="8" xfId="0" applyNumberFormat="1" applyFont="1" applyFill="1" applyBorder="1" applyProtection="1"/>
    <xf numFmtId="49" fontId="4" fillId="0" borderId="0" xfId="0" applyNumberFormat="1" applyFont="1" applyFill="1" applyBorder="1" applyAlignment="1" applyProtection="1">
      <alignment horizontal="center"/>
      <protection locked="0"/>
    </xf>
    <xf numFmtId="0" fontId="4" fillId="0" borderId="0" xfId="0" applyNumberFormat="1" applyFont="1" applyFill="1" applyBorder="1" applyAlignment="1" applyProtection="1">
      <alignment horizontal="center"/>
      <protection locked="0"/>
    </xf>
    <xf numFmtId="41" fontId="4" fillId="0" borderId="0" xfId="0" applyNumberFormat="1" applyFont="1" applyFill="1" applyBorder="1" applyProtection="1">
      <protection locked="0"/>
    </xf>
    <xf numFmtId="2" fontId="4" fillId="0" borderId="0" xfId="6" applyNumberFormat="1" applyFont="1" applyFill="1" applyBorder="1" applyAlignment="1" applyProtection="1">
      <alignment horizontal="center"/>
      <protection locked="0"/>
    </xf>
    <xf numFmtId="3" fontId="4" fillId="0" borderId="0" xfId="6" applyNumberFormat="1" applyFont="1" applyFill="1" applyBorder="1" applyAlignment="1" applyProtection="1">
      <alignment horizontal="center"/>
      <protection locked="0"/>
    </xf>
    <xf numFmtId="41" fontId="4" fillId="2" borderId="0" xfId="6" applyNumberFormat="1" applyFont="1" applyFill="1" applyBorder="1" applyAlignment="1" applyProtection="1">
      <alignment horizontal="center"/>
      <protection locked="0"/>
    </xf>
    <xf numFmtId="0" fontId="4" fillId="2" borderId="12" xfId="0" applyNumberFormat="1" applyFont="1" applyFill="1" applyBorder="1" applyAlignment="1" applyProtection="1"/>
    <xf numFmtId="0" fontId="4" fillId="0" borderId="8" xfId="0" applyFont="1" applyFill="1" applyBorder="1" applyAlignment="1" applyProtection="1">
      <alignment horizontal="left"/>
    </xf>
    <xf numFmtId="41" fontId="4" fillId="2" borderId="2" xfId="6" applyNumberFormat="1" applyFont="1" applyFill="1" applyBorder="1" applyAlignment="1" applyProtection="1">
      <alignment horizontal="center"/>
      <protection locked="0"/>
    </xf>
    <xf numFmtId="41" fontId="4" fillId="4" borderId="11" xfId="6" applyNumberFormat="1" applyFont="1" applyFill="1" applyBorder="1" applyProtection="1"/>
    <xf numFmtId="49" fontId="3" fillId="2" borderId="10" xfId="0" applyNumberFormat="1" applyFont="1" applyFill="1" applyBorder="1" applyAlignment="1" applyProtection="1">
      <protection locked="0"/>
    </xf>
    <xf numFmtId="49" fontId="4" fillId="0" borderId="4" xfId="0" applyNumberFormat="1" applyFont="1" applyBorder="1" applyAlignment="1" applyProtection="1">
      <alignment horizontal="right"/>
      <protection locked="0"/>
    </xf>
    <xf numFmtId="49" fontId="4" fillId="0" borderId="0" xfId="0" applyNumberFormat="1" applyFont="1" applyBorder="1" applyAlignment="1" applyProtection="1">
      <alignment horizontal="right"/>
      <protection locked="0"/>
    </xf>
    <xf numFmtId="49" fontId="3" fillId="2" borderId="9" xfId="0" applyNumberFormat="1" applyFont="1" applyFill="1" applyBorder="1" applyAlignment="1" applyProtection="1">
      <protection locked="0"/>
    </xf>
    <xf numFmtId="41" fontId="4" fillId="2" borderId="5" xfId="6" applyNumberFormat="1" applyFont="1" applyFill="1" applyBorder="1" applyAlignment="1" applyProtection="1">
      <alignment horizontal="center"/>
      <protection locked="0"/>
    </xf>
    <xf numFmtId="41" fontId="4" fillId="2" borderId="16" xfId="6" applyNumberFormat="1" applyFont="1" applyFill="1" applyBorder="1" applyProtection="1"/>
    <xf numFmtId="41" fontId="4" fillId="2" borderId="18" xfId="6" applyNumberFormat="1" applyFont="1" applyFill="1" applyBorder="1" applyProtection="1"/>
    <xf numFmtId="41" fontId="4" fillId="2" borderId="11" xfId="6" applyNumberFormat="1" applyFont="1" applyFill="1" applyBorder="1" applyAlignment="1" applyProtection="1">
      <alignment horizontal="center"/>
      <protection locked="0"/>
    </xf>
    <xf numFmtId="0" fontId="4" fillId="0" borderId="11" xfId="0" applyFont="1" applyBorder="1" applyProtection="1">
      <protection locked="0"/>
    </xf>
    <xf numFmtId="0" fontId="4" fillId="0" borderId="12" xfId="0" applyFont="1" applyBorder="1" applyProtection="1"/>
    <xf numFmtId="0" fontId="4" fillId="0" borderId="12" xfId="0" applyNumberFormat="1" applyFont="1" applyFill="1" applyBorder="1" applyAlignment="1" applyProtection="1"/>
    <xf numFmtId="169" fontId="4" fillId="0" borderId="11" xfId="1" applyNumberFormat="1" applyFont="1" applyFill="1" applyBorder="1" applyProtection="1"/>
    <xf numFmtId="41" fontId="4" fillId="0" borderId="11" xfId="0" applyNumberFormat="1" applyFont="1" applyBorder="1" applyAlignment="1" applyProtection="1">
      <alignment horizontal="center"/>
    </xf>
    <xf numFmtId="0" fontId="4" fillId="0" borderId="6" xfId="0" applyFont="1" applyBorder="1" applyProtection="1">
      <protection locked="0"/>
    </xf>
    <xf numFmtId="0" fontId="4" fillId="0" borderId="7" xfId="0" applyFont="1" applyBorder="1" applyProtection="1">
      <protection locked="0"/>
    </xf>
    <xf numFmtId="0" fontId="3" fillId="0" borderId="7" xfId="0" applyNumberFormat="1" applyFont="1" applyBorder="1" applyAlignment="1" applyProtection="1">
      <alignment horizontal="center"/>
      <protection locked="0"/>
    </xf>
    <xf numFmtId="0" fontId="3" fillId="0" borderId="0" xfId="0" applyFont="1" applyFill="1" applyBorder="1" applyAlignment="1" applyProtection="1">
      <alignment horizontal="left"/>
      <protection locked="0"/>
    </xf>
    <xf numFmtId="0" fontId="4" fillId="0" borderId="0" xfId="0" applyNumberFormat="1" applyFont="1" applyAlignment="1" applyProtection="1">
      <alignment horizontal="center"/>
      <protection locked="0"/>
    </xf>
    <xf numFmtId="3" fontId="3" fillId="5" borderId="0" xfId="6" applyNumberFormat="1" applyFont="1" applyFill="1" applyBorder="1" applyAlignment="1" applyProtection="1">
      <alignment horizontal="center"/>
      <protection locked="0"/>
    </xf>
    <xf numFmtId="171" fontId="4" fillId="0" borderId="0" xfId="0" applyNumberFormat="1" applyFont="1" applyProtection="1">
      <protection locked="0"/>
    </xf>
    <xf numFmtId="42" fontId="4" fillId="0" borderId="0" xfId="0" applyNumberFormat="1" applyFont="1" applyProtection="1">
      <protection locked="0"/>
    </xf>
    <xf numFmtId="0" fontId="3" fillId="0" borderId="0" xfId="0" applyNumberFormat="1" applyFont="1" applyBorder="1" applyAlignment="1" applyProtection="1">
      <alignment horizontal="center"/>
      <protection locked="0"/>
    </xf>
    <xf numFmtId="41" fontId="4" fillId="0" borderId="0" xfId="0" applyNumberFormat="1" applyFont="1" applyBorder="1" applyAlignment="1" applyProtection="1">
      <alignment horizontal="center"/>
      <protection locked="0"/>
    </xf>
    <xf numFmtId="170" fontId="4" fillId="2" borderId="0" xfId="7" applyNumberFormat="1" applyFont="1" applyFill="1" applyBorder="1" applyAlignment="1" applyProtection="1">
      <alignment horizontal="center"/>
      <protection locked="0"/>
    </xf>
    <xf numFmtId="0" fontId="4" fillId="0" borderId="0" xfId="0" applyFont="1" applyFill="1" applyBorder="1" applyAlignment="1" applyProtection="1">
      <alignment horizontal="center"/>
      <protection locked="0"/>
    </xf>
    <xf numFmtId="49" fontId="3" fillId="2" borderId="0" xfId="0" applyNumberFormat="1" applyFont="1" applyFill="1" applyBorder="1" applyAlignment="1" applyProtection="1">
      <alignment horizontal="left"/>
      <protection locked="0"/>
    </xf>
    <xf numFmtId="41" fontId="4" fillId="2" borderId="0" xfId="6" applyNumberFormat="1" applyFont="1" applyFill="1" applyBorder="1" applyProtection="1">
      <protection locked="0"/>
    </xf>
    <xf numFmtId="3" fontId="4" fillId="0" borderId="0" xfId="0" applyNumberFormat="1" applyFont="1" applyBorder="1" applyAlignment="1" applyProtection="1">
      <alignment horizontal="center" vertical="center"/>
      <protection locked="0"/>
    </xf>
    <xf numFmtId="0" fontId="4" fillId="0" borderId="0" xfId="0" applyFont="1" applyAlignment="1" applyProtection="1">
      <protection locked="0"/>
    </xf>
    <xf numFmtId="43" fontId="4" fillId="2" borderId="0" xfId="6" applyFont="1" applyFill="1" applyBorder="1" applyProtection="1">
      <protection locked="0"/>
    </xf>
    <xf numFmtId="3" fontId="4" fillId="0" borderId="0" xfId="0" applyNumberFormat="1" applyFont="1" applyBorder="1" applyAlignment="1" applyProtection="1">
      <alignment horizontal="left"/>
      <protection locked="0"/>
    </xf>
    <xf numFmtId="41" fontId="4" fillId="0" borderId="0" xfId="0" applyNumberFormat="1" applyFont="1" applyAlignment="1" applyProtection="1">
      <protection locked="0"/>
    </xf>
    <xf numFmtId="170" fontId="4" fillId="2" borderId="0" xfId="7" applyNumberFormat="1" applyFont="1" applyFill="1" applyBorder="1" applyAlignment="1" applyProtection="1">
      <protection locked="0"/>
    </xf>
    <xf numFmtId="0" fontId="4" fillId="2" borderId="0" xfId="0" applyFont="1" applyFill="1" applyBorder="1" applyAlignment="1" applyProtection="1">
      <protection locked="0"/>
    </xf>
    <xf numFmtId="172" fontId="4" fillId="0" borderId="0" xfId="0" applyNumberFormat="1" applyFont="1" applyProtection="1">
      <protection locked="0"/>
    </xf>
    <xf numFmtId="43" fontId="4" fillId="0" borderId="0" xfId="0" applyNumberFormat="1" applyFont="1" applyBorder="1" applyProtection="1">
      <protection locked="0"/>
    </xf>
    <xf numFmtId="9" fontId="4" fillId="0" borderId="0" xfId="2" applyFont="1" applyBorder="1" applyAlignment="1" applyProtection="1">
      <alignment horizontal="center"/>
      <protection locked="0"/>
    </xf>
    <xf numFmtId="4" fontId="4" fillId="0" borderId="0" xfId="0" applyNumberFormat="1" applyFont="1" applyBorder="1" applyAlignment="1" applyProtection="1">
      <alignment horizontal="center" vertical="center"/>
      <protection locked="0"/>
    </xf>
    <xf numFmtId="3" fontId="4" fillId="0" borderId="4" xfId="0" applyNumberFormat="1" applyFont="1" applyBorder="1" applyAlignment="1" applyProtection="1">
      <protection locked="0"/>
    </xf>
    <xf numFmtId="0" fontId="0" fillId="0" borderId="0" xfId="0" applyAlignment="1" applyProtection="1">
      <protection locked="0"/>
    </xf>
    <xf numFmtId="44" fontId="4" fillId="0" borderId="0" xfId="0" applyNumberFormat="1" applyFont="1" applyAlignment="1" applyProtection="1">
      <protection locked="0"/>
    </xf>
    <xf numFmtId="3" fontId="3" fillId="0" borderId="0" xfId="0" applyNumberFormat="1" applyFont="1" applyFill="1" applyBorder="1" applyAlignment="1" applyProtection="1">
      <alignment horizontal="center"/>
      <protection locked="0"/>
    </xf>
    <xf numFmtId="3" fontId="4" fillId="0" borderId="0" xfId="0" applyNumberFormat="1" applyFont="1" applyFill="1" applyBorder="1" applyAlignment="1" applyProtection="1">
      <alignment horizontal="center"/>
      <protection locked="0"/>
    </xf>
    <xf numFmtId="3" fontId="4" fillId="0" borderId="0" xfId="0" applyNumberFormat="1" applyFont="1" applyAlignment="1" applyProtection="1">
      <alignment horizontal="center"/>
      <protection locked="0"/>
    </xf>
    <xf numFmtId="0" fontId="4" fillId="0" borderId="0" xfId="0" applyFont="1" applyBorder="1" applyAlignment="1" applyProtection="1">
      <alignment horizontal="center"/>
      <protection locked="0"/>
    </xf>
    <xf numFmtId="44" fontId="4" fillId="0" borderId="0" xfId="0" applyNumberFormat="1" applyFont="1" applyProtection="1">
      <protection locked="0"/>
    </xf>
    <xf numFmtId="0" fontId="4" fillId="0" borderId="11" xfId="0" applyFont="1" applyBorder="1" applyAlignment="1" applyProtection="1">
      <alignment horizontal="center" wrapText="1"/>
      <protection locked="0"/>
    </xf>
    <xf numFmtId="42" fontId="4" fillId="0" borderId="11" xfId="0" applyNumberFormat="1" applyFont="1" applyBorder="1" applyProtection="1">
      <protection locked="0"/>
    </xf>
    <xf numFmtId="166" fontId="4" fillId="0" borderId="0" xfId="0" applyNumberFormat="1" applyFont="1" applyProtection="1">
      <protection locked="0"/>
    </xf>
    <xf numFmtId="0" fontId="4" fillId="0" borderId="11" xfId="0" applyNumberFormat="1" applyFont="1" applyBorder="1" applyAlignment="1" applyProtection="1">
      <alignment horizontal="center"/>
      <protection locked="0"/>
    </xf>
    <xf numFmtId="44" fontId="4" fillId="0" borderId="11" xfId="0" applyNumberFormat="1" applyFont="1" applyBorder="1" applyProtection="1">
      <protection locked="0"/>
    </xf>
    <xf numFmtId="9" fontId="4" fillId="0" borderId="0" xfId="2" applyFont="1" applyProtection="1">
      <protection locked="0"/>
    </xf>
    <xf numFmtId="9" fontId="4" fillId="0" borderId="0" xfId="0" applyNumberFormat="1" applyFont="1" applyProtection="1">
      <protection locked="0"/>
    </xf>
    <xf numFmtId="43" fontId="4" fillId="0" borderId="0" xfId="1" applyFont="1" applyBorder="1" applyAlignment="1" applyProtection="1">
      <alignment horizontal="center"/>
      <protection locked="0"/>
    </xf>
    <xf numFmtId="0" fontId="4" fillId="0" borderId="10" xfId="0" applyFont="1" applyBorder="1" applyAlignment="1" applyProtection="1">
      <alignment horizontal="center"/>
    </xf>
    <xf numFmtId="0" fontId="4" fillId="0" borderId="12" xfId="0" applyFont="1" applyBorder="1" applyAlignment="1" applyProtection="1">
      <alignment horizontal="center"/>
    </xf>
    <xf numFmtId="0" fontId="4" fillId="0" borderId="9" xfId="0" applyFont="1" applyBorder="1" applyAlignment="1" applyProtection="1">
      <alignment horizontal="center"/>
    </xf>
    <xf numFmtId="172" fontId="14" fillId="0" borderId="0" xfId="32" applyNumberFormat="1" applyFont="1" applyFill="1" applyBorder="1"/>
    <xf numFmtId="41" fontId="4" fillId="2" borderId="3" xfId="6" applyNumberFormat="1" applyFont="1" applyFill="1" applyBorder="1" applyAlignment="1" applyProtection="1">
      <alignment horizontal="center"/>
      <protection locked="0"/>
    </xf>
    <xf numFmtId="49" fontId="3" fillId="6" borderId="2" xfId="0" applyNumberFormat="1" applyFont="1" applyFill="1" applyBorder="1" applyAlignment="1" applyProtection="1">
      <alignment horizontal="left"/>
      <protection locked="0"/>
    </xf>
    <xf numFmtId="49" fontId="3" fillId="6" borderId="0" xfId="0" applyNumberFormat="1" applyFont="1" applyFill="1" applyBorder="1" applyAlignment="1" applyProtection="1">
      <alignment horizontal="left"/>
      <protection locked="0"/>
    </xf>
    <xf numFmtId="0" fontId="3" fillId="6" borderId="0" xfId="0" applyNumberFormat="1" applyFont="1" applyFill="1" applyBorder="1" applyProtection="1">
      <protection locked="0"/>
    </xf>
    <xf numFmtId="49" fontId="3" fillId="6" borderId="0" xfId="0" applyNumberFormat="1" applyFont="1" applyFill="1" applyBorder="1" applyProtection="1">
      <protection locked="0"/>
    </xf>
    <xf numFmtId="0" fontId="4" fillId="6" borderId="11" xfId="0" applyNumberFormat="1" applyFont="1" applyFill="1" applyBorder="1" applyAlignment="1" applyProtection="1">
      <alignment horizontal="center"/>
      <protection locked="0"/>
    </xf>
    <xf numFmtId="169" fontId="4" fillId="6" borderId="11" xfId="1" applyNumberFormat="1" applyFont="1" applyFill="1" applyBorder="1" applyProtection="1">
      <protection locked="0"/>
    </xf>
    <xf numFmtId="49" fontId="4" fillId="6" borderId="11" xfId="0" applyNumberFormat="1" applyFont="1" applyFill="1" applyBorder="1" applyAlignment="1" applyProtection="1">
      <alignment horizontal="center"/>
      <protection locked="0"/>
    </xf>
    <xf numFmtId="49" fontId="4" fillId="6" borderId="13" xfId="0" applyNumberFormat="1" applyFont="1" applyFill="1" applyBorder="1" applyAlignment="1" applyProtection="1">
      <alignment horizontal="center"/>
      <protection locked="0"/>
    </xf>
    <xf numFmtId="0" fontId="4" fillId="6" borderId="13" xfId="0" applyNumberFormat="1" applyFont="1" applyFill="1" applyBorder="1" applyAlignment="1" applyProtection="1">
      <alignment horizontal="center"/>
      <protection locked="0"/>
    </xf>
    <xf numFmtId="41" fontId="4" fillId="6" borderId="11" xfId="0" applyNumberFormat="1" applyFont="1" applyFill="1" applyBorder="1" applyProtection="1">
      <protection locked="0"/>
    </xf>
    <xf numFmtId="2" fontId="4" fillId="6" borderId="11" xfId="6" applyNumberFormat="1" applyFont="1" applyFill="1" applyBorder="1" applyAlignment="1" applyProtection="1">
      <alignment horizontal="center"/>
      <protection locked="0"/>
    </xf>
    <xf numFmtId="3" fontId="4" fillId="6" borderId="11" xfId="6" applyNumberFormat="1" applyFont="1" applyFill="1" applyBorder="1" applyAlignment="1" applyProtection="1">
      <alignment horizontal="center"/>
      <protection locked="0"/>
    </xf>
    <xf numFmtId="0" fontId="4" fillId="6" borderId="11" xfId="0" applyFont="1" applyFill="1" applyBorder="1" applyAlignment="1" applyProtection="1">
      <alignment horizontal="center"/>
      <protection locked="0"/>
    </xf>
    <xf numFmtId="0" fontId="4" fillId="6" borderId="11" xfId="0" applyFont="1" applyFill="1" applyBorder="1" applyProtection="1">
      <protection locked="0"/>
    </xf>
    <xf numFmtId="0" fontId="4" fillId="6" borderId="11" xfId="0" applyNumberFormat="1" applyFont="1" applyFill="1" applyBorder="1" applyAlignment="1" applyProtection="1">
      <protection locked="0"/>
    </xf>
    <xf numFmtId="0" fontId="4" fillId="6" borderId="11" xfId="0" applyFont="1" applyFill="1" applyBorder="1" applyAlignment="1" applyProtection="1">
      <alignment horizontal="left"/>
      <protection locked="0"/>
    </xf>
    <xf numFmtId="0" fontId="4" fillId="6" borderId="10" xfId="0" applyFont="1" applyFill="1" applyBorder="1" applyAlignment="1" applyProtection="1">
      <alignment horizontal="left"/>
      <protection locked="0"/>
    </xf>
    <xf numFmtId="0" fontId="4" fillId="6" borderId="11" xfId="0" applyFont="1" applyFill="1" applyBorder="1" applyAlignment="1" applyProtection="1">
      <alignment horizontal="left" vertical="top" wrapText="1"/>
      <protection locked="0"/>
    </xf>
    <xf numFmtId="0" fontId="4" fillId="6" borderId="12" xfId="0" applyFont="1" applyFill="1" applyBorder="1" applyAlignment="1" applyProtection="1">
      <alignment horizontal="left" vertical="top" wrapText="1"/>
      <protection locked="0"/>
    </xf>
    <xf numFmtId="0" fontId="4" fillId="6" borderId="10" xfId="0" applyFont="1" applyFill="1" applyBorder="1" applyAlignment="1" applyProtection="1">
      <alignment horizontal="left" vertical="top" wrapText="1"/>
      <protection locked="0"/>
    </xf>
    <xf numFmtId="0" fontId="4" fillId="7" borderId="0" xfId="0" applyFont="1" applyFill="1" applyProtection="1">
      <protection locked="0"/>
    </xf>
    <xf numFmtId="41" fontId="4" fillId="7" borderId="0" xfId="0" applyNumberFormat="1" applyFont="1" applyFill="1" applyProtection="1"/>
    <xf numFmtId="41" fontId="4" fillId="7" borderId="0" xfId="6" applyNumberFormat="1" applyFont="1" applyFill="1" applyBorder="1" applyProtection="1">
      <protection locked="0"/>
    </xf>
    <xf numFmtId="41" fontId="4" fillId="7" borderId="0" xfId="6" applyNumberFormat="1" applyFont="1" applyFill="1" applyBorder="1" applyProtection="1"/>
    <xf numFmtId="41" fontId="3" fillId="7" borderId="0" xfId="6" applyNumberFormat="1" applyFont="1" applyFill="1" applyBorder="1" applyProtection="1">
      <protection locked="0"/>
    </xf>
    <xf numFmtId="43" fontId="3" fillId="7" borderId="0" xfId="6" applyNumberFormat="1" applyFont="1" applyFill="1" applyBorder="1" applyProtection="1"/>
    <xf numFmtId="168" fontId="4" fillId="0" borderId="11" xfId="0" applyNumberFormat="1" applyFont="1" applyBorder="1" applyAlignment="1" applyProtection="1">
      <alignment horizontal="center"/>
      <protection locked="0"/>
    </xf>
    <xf numFmtId="0" fontId="17" fillId="0" borderId="7" xfId="0" applyNumberFormat="1" applyFont="1" applyBorder="1" applyAlignment="1" applyProtection="1">
      <alignment horizontal="center"/>
      <protection locked="0"/>
    </xf>
    <xf numFmtId="0" fontId="4" fillId="0" borderId="12" xfId="0" applyFont="1" applyBorder="1" applyAlignment="1" applyProtection="1">
      <alignment horizontal="center"/>
    </xf>
    <xf numFmtId="41" fontId="4" fillId="2" borderId="0" xfId="0" applyNumberFormat="1" applyFont="1" applyFill="1" applyBorder="1" applyAlignment="1" applyProtection="1">
      <alignment horizontal="right"/>
    </xf>
    <xf numFmtId="49" fontId="3" fillId="6" borderId="7" xfId="0" applyNumberFormat="1" applyFont="1" applyFill="1" applyBorder="1" applyProtection="1">
      <protection locked="0"/>
    </xf>
    <xf numFmtId="49" fontId="3" fillId="6" borderId="7" xfId="0" applyNumberFormat="1" applyFont="1" applyFill="1" applyBorder="1" applyAlignment="1" applyProtection="1">
      <alignment horizontal="left"/>
      <protection locked="0"/>
    </xf>
    <xf numFmtId="169" fontId="4" fillId="6" borderId="10" xfId="1" applyNumberFormat="1" applyFont="1" applyFill="1" applyBorder="1" applyProtection="1">
      <protection locked="0"/>
    </xf>
    <xf numFmtId="49" fontId="4" fillId="8" borderId="6" xfId="0" applyNumberFormat="1" applyFont="1" applyFill="1" applyBorder="1" applyProtection="1"/>
    <xf numFmtId="49" fontId="4" fillId="8" borderId="4" xfId="0" applyNumberFormat="1" applyFont="1" applyFill="1" applyBorder="1" applyProtection="1"/>
    <xf numFmtId="169" fontId="4" fillId="0" borderId="10" xfId="1" applyNumberFormat="1" applyFont="1" applyFill="1" applyBorder="1" applyProtection="1"/>
    <xf numFmtId="41" fontId="4" fillId="4" borderId="4" xfId="6" applyNumberFormat="1" applyFont="1" applyFill="1" applyBorder="1" applyProtection="1"/>
    <xf numFmtId="0" fontId="4" fillId="0" borderId="11" xfId="0" applyNumberFormat="1" applyFont="1" applyFill="1" applyBorder="1" applyAlignment="1" applyProtection="1"/>
    <xf numFmtId="169" fontId="4" fillId="8" borderId="10" xfId="1" applyNumberFormat="1" applyFont="1" applyFill="1" applyBorder="1" applyProtection="1"/>
    <xf numFmtId="0" fontId="4" fillId="0" borderId="0" xfId="0" applyFont="1" applyBorder="1" applyProtection="1"/>
    <xf numFmtId="41" fontId="15" fillId="2" borderId="4" xfId="0" applyNumberFormat="1" applyFont="1" applyFill="1" applyBorder="1" applyAlignment="1" applyProtection="1">
      <alignment horizontal="right"/>
    </xf>
    <xf numFmtId="41" fontId="15" fillId="2" borderId="0" xfId="0" applyNumberFormat="1" applyFont="1" applyFill="1" applyBorder="1" applyAlignment="1" applyProtection="1">
      <alignment horizontal="right"/>
    </xf>
    <xf numFmtId="0" fontId="4" fillId="2" borderId="15" xfId="0" applyNumberFormat="1" applyFont="1" applyFill="1" applyBorder="1" applyAlignment="1" applyProtection="1"/>
    <xf numFmtId="0" fontId="4" fillId="2" borderId="2" xfId="0" applyNumberFormat="1" applyFont="1" applyFill="1" applyBorder="1" applyAlignment="1" applyProtection="1"/>
    <xf numFmtId="0" fontId="4" fillId="0" borderId="6" xfId="0" applyNumberFormat="1" applyFont="1" applyFill="1" applyBorder="1" applyAlignment="1" applyProtection="1"/>
    <xf numFmtId="0" fontId="4" fillId="0" borderId="4" xfId="0" applyFont="1" applyBorder="1" applyAlignment="1" applyProtection="1"/>
    <xf numFmtId="165" fontId="2" fillId="6" borderId="0" xfId="0" applyNumberFormat="1" applyFont="1" applyFill="1" applyBorder="1" applyAlignment="1" applyProtection="1">
      <alignment horizontal="center"/>
    </xf>
    <xf numFmtId="0" fontId="2" fillId="0" borderId="7" xfId="0" applyFont="1" applyBorder="1" applyAlignment="1" applyProtection="1">
      <alignment horizontal="right"/>
    </xf>
    <xf numFmtId="0" fontId="4" fillId="0" borderId="7" xfId="0" applyFont="1" applyBorder="1" applyAlignment="1" applyProtection="1">
      <alignment horizontal="right"/>
    </xf>
    <xf numFmtId="0" fontId="4" fillId="6" borderId="2" xfId="0" applyNumberFormat="1" applyFont="1" applyFill="1" applyBorder="1" applyAlignment="1" applyProtection="1">
      <protection locked="0"/>
    </xf>
    <xf numFmtId="0" fontId="4" fillId="6" borderId="0" xfId="0" applyNumberFormat="1" applyFont="1" applyFill="1" applyBorder="1" applyAlignment="1" applyProtection="1">
      <alignment horizontal="center"/>
    </xf>
    <xf numFmtId="0" fontId="4" fillId="6" borderId="7" xfId="0" applyNumberFormat="1" applyFont="1" applyFill="1" applyBorder="1" applyAlignment="1" applyProtection="1">
      <alignment horizontal="center"/>
    </xf>
    <xf numFmtId="49" fontId="4" fillId="6" borderId="14" xfId="0" applyNumberFormat="1" applyFont="1" applyFill="1" applyBorder="1" applyAlignment="1" applyProtection="1">
      <alignment horizontal="center"/>
      <protection locked="0"/>
    </xf>
    <xf numFmtId="49" fontId="4" fillId="6" borderId="13" xfId="0" applyNumberFormat="1" applyFont="1" applyFill="1" applyBorder="1" applyAlignment="1" applyProtection="1">
      <alignment horizontal="center"/>
      <protection locked="0"/>
    </xf>
    <xf numFmtId="169" fontId="4" fillId="6" borderId="6" xfId="1" applyNumberFormat="1" applyFont="1" applyFill="1" applyBorder="1" applyProtection="1">
      <protection locked="0"/>
    </xf>
    <xf numFmtId="44" fontId="3" fillId="0" borderId="10" xfId="7" applyFont="1" applyBorder="1" applyProtection="1"/>
    <xf numFmtId="0" fontId="4" fillId="0" borderId="10" xfId="0" applyFont="1" applyBorder="1" applyProtection="1">
      <protection locked="0"/>
    </xf>
    <xf numFmtId="170" fontId="4" fillId="2" borderId="0" xfId="7" applyNumberFormat="1" applyFont="1" applyFill="1" applyBorder="1" applyAlignment="1" applyProtection="1">
      <alignment horizontal="center"/>
    </xf>
    <xf numFmtId="0" fontId="3" fillId="0" borderId="13" xfId="0" applyFont="1" applyFill="1" applyBorder="1" applyAlignment="1" applyProtection="1">
      <alignment horizontal="left"/>
      <protection locked="0"/>
    </xf>
    <xf numFmtId="49" fontId="17" fillId="0" borderId="4" xfId="0" applyNumberFormat="1" applyFont="1" applyFill="1" applyBorder="1" applyAlignment="1" applyProtection="1">
      <alignment horizontal="left"/>
      <protection locked="0"/>
    </xf>
    <xf numFmtId="41" fontId="4" fillId="2" borderId="4" xfId="6" applyNumberFormat="1" applyFont="1" applyFill="1" applyBorder="1" applyAlignment="1" applyProtection="1">
      <alignment horizontal="center"/>
      <protection locked="0"/>
    </xf>
    <xf numFmtId="41" fontId="4" fillId="0" borderId="6" xfId="0" applyNumberFormat="1" applyFont="1" applyBorder="1" applyAlignment="1" applyProtection="1">
      <alignment horizontal="center"/>
      <protection locked="0"/>
    </xf>
    <xf numFmtId="41" fontId="4" fillId="0" borderId="7" xfId="0" applyNumberFormat="1" applyFont="1" applyBorder="1" applyAlignment="1" applyProtection="1">
      <alignment horizontal="center"/>
    </xf>
    <xf numFmtId="41" fontId="4" fillId="0" borderId="8" xfId="0" applyNumberFormat="1" applyFont="1" applyBorder="1" applyAlignment="1" applyProtection="1">
      <alignment horizontal="center"/>
      <protection locked="0"/>
    </xf>
    <xf numFmtId="0" fontId="18" fillId="0" borderId="0" xfId="0" applyFont="1" applyBorder="1" applyAlignment="1" applyProtection="1">
      <alignment horizontal="center"/>
      <protection locked="0"/>
    </xf>
    <xf numFmtId="0" fontId="18" fillId="0" borderId="7" xfId="0" applyNumberFormat="1" applyFont="1" applyBorder="1" applyAlignment="1" applyProtection="1">
      <alignment horizontal="center"/>
      <protection locked="0"/>
    </xf>
    <xf numFmtId="0" fontId="18" fillId="0" borderId="8" xfId="0" applyNumberFormat="1" applyFont="1" applyBorder="1" applyAlignment="1" applyProtection="1">
      <alignment horizontal="center"/>
      <protection locked="0"/>
    </xf>
    <xf numFmtId="41" fontId="19" fillId="2" borderId="0" xfId="0" applyNumberFormat="1" applyFont="1" applyFill="1" applyBorder="1" applyAlignment="1" applyProtection="1">
      <alignment horizontal="left"/>
      <protection locked="0"/>
    </xf>
    <xf numFmtId="41" fontId="19" fillId="2" borderId="7" xfId="0" applyNumberFormat="1" applyFont="1" applyFill="1" applyBorder="1" applyAlignment="1" applyProtection="1">
      <alignment horizontal="left"/>
      <protection locked="0"/>
    </xf>
    <xf numFmtId="43" fontId="4" fillId="0" borderId="0" xfId="1" applyFont="1" applyBorder="1" applyAlignment="1" applyProtection="1">
      <alignment horizontal="center"/>
      <protection locked="0"/>
    </xf>
    <xf numFmtId="0" fontId="4" fillId="0" borderId="0" xfId="0" applyFont="1" applyBorder="1" applyAlignment="1" applyProtection="1">
      <alignment horizontal="center"/>
      <protection locked="0"/>
    </xf>
    <xf numFmtId="49" fontId="4" fillId="6" borderId="14" xfId="0" applyNumberFormat="1" applyFont="1" applyFill="1" applyBorder="1" applyAlignment="1" applyProtection="1">
      <alignment horizontal="center"/>
      <protection locked="0"/>
    </xf>
    <xf numFmtId="49" fontId="4" fillId="6" borderId="13" xfId="0" applyNumberFormat="1" applyFont="1" applyFill="1" applyBorder="1" applyAlignment="1" applyProtection="1">
      <alignment horizontal="center"/>
      <protection locked="0"/>
    </xf>
    <xf numFmtId="0" fontId="4" fillId="0" borderId="10" xfId="0" applyFont="1" applyBorder="1" applyAlignment="1" applyProtection="1">
      <alignment horizontal="center"/>
    </xf>
    <xf numFmtId="0" fontId="4" fillId="0" borderId="9" xfId="0" applyFont="1" applyBorder="1" applyAlignment="1" applyProtection="1">
      <alignment horizontal="center"/>
    </xf>
    <xf numFmtId="49" fontId="3" fillId="0" borderId="14" xfId="0" applyNumberFormat="1" applyFont="1" applyBorder="1" applyAlignment="1" applyProtection="1">
      <alignment horizontal="left"/>
    </xf>
    <xf numFmtId="49" fontId="3" fillId="0" borderId="15" xfId="0" applyNumberFormat="1" applyFont="1" applyBorder="1" applyAlignment="1" applyProtection="1">
      <alignment horizontal="left"/>
    </xf>
    <xf numFmtId="49" fontId="3" fillId="0" borderId="13" xfId="0" applyNumberFormat="1" applyFont="1" applyBorder="1" applyAlignment="1" applyProtection="1">
      <alignment horizontal="left"/>
    </xf>
    <xf numFmtId="0" fontId="4" fillId="0" borderId="12" xfId="0" applyFont="1" applyBorder="1" applyAlignment="1" applyProtection="1">
      <alignment horizontal="center"/>
    </xf>
    <xf numFmtId="41" fontId="4" fillId="2" borderId="0" xfId="0" applyNumberFormat="1" applyFont="1" applyFill="1" applyBorder="1" applyAlignment="1" applyProtection="1">
      <alignment horizontal="right"/>
    </xf>
    <xf numFmtId="41" fontId="15" fillId="2" borderId="4" xfId="0" applyNumberFormat="1" applyFont="1" applyFill="1" applyBorder="1" applyAlignment="1" applyProtection="1">
      <alignment horizontal="right"/>
    </xf>
    <xf numFmtId="41" fontId="15" fillId="2" borderId="0" xfId="0" applyNumberFormat="1" applyFont="1" applyFill="1" applyBorder="1" applyAlignment="1" applyProtection="1">
      <alignment horizontal="right"/>
    </xf>
    <xf numFmtId="0" fontId="20" fillId="6" borderId="0" xfId="0" applyFont="1" applyFill="1" applyBorder="1" applyAlignment="1" applyProtection="1">
      <alignment horizontal="center"/>
      <protection locked="0"/>
    </xf>
    <xf numFmtId="0" fontId="21" fillId="0" borderId="0" xfId="21" applyNumberFormat="1" applyFont="1" applyAlignment="1" applyProtection="1">
      <alignment horizontal="left"/>
      <protection locked="0"/>
    </xf>
    <xf numFmtId="49" fontId="4" fillId="6" borderId="13" xfId="0" applyNumberFormat="1" applyFont="1" applyFill="1" applyBorder="1" applyAlignment="1" applyProtection="1">
      <alignment horizontal="center"/>
      <protection locked="0"/>
    </xf>
    <xf numFmtId="0" fontId="4" fillId="0" borderId="16" xfId="0" applyNumberFormat="1" applyFont="1" applyFill="1" applyBorder="1" applyAlignment="1" applyProtection="1">
      <alignment horizontal="left"/>
    </xf>
    <xf numFmtId="0" fontId="4" fillId="0" borderId="20" xfId="0" applyNumberFormat="1" applyFont="1" applyFill="1" applyBorder="1" applyAlignment="1" applyProtection="1">
      <alignment horizontal="left"/>
    </xf>
    <xf numFmtId="0" fontId="4" fillId="0" borderId="17" xfId="0" applyNumberFormat="1" applyFont="1" applyFill="1" applyBorder="1" applyAlignment="1" applyProtection="1">
      <alignment horizontal="left"/>
    </xf>
    <xf numFmtId="170" fontId="2" fillId="9" borderId="14" xfId="7" applyNumberFormat="1" applyFont="1" applyFill="1" applyBorder="1" applyAlignment="1" applyProtection="1">
      <alignment horizontal="center"/>
      <protection locked="0"/>
    </xf>
    <xf numFmtId="170" fontId="2" fillId="9" borderId="13" xfId="7" applyNumberFormat="1" applyFont="1" applyFill="1" applyBorder="1" applyAlignment="1" applyProtection="1">
      <alignment horizontal="center"/>
      <protection locked="0"/>
    </xf>
    <xf numFmtId="0" fontId="15" fillId="0" borderId="14" xfId="0" applyFont="1" applyFill="1" applyBorder="1" applyAlignment="1" applyProtection="1">
      <alignment horizontal="left"/>
      <protection locked="0"/>
    </xf>
    <xf numFmtId="0" fontId="15" fillId="0" borderId="15" xfId="0" applyFont="1" applyFill="1" applyBorder="1" applyAlignment="1" applyProtection="1">
      <alignment horizontal="left"/>
      <protection locked="0"/>
    </xf>
    <xf numFmtId="43" fontId="4" fillId="0" borderId="0" xfId="1" applyFont="1" applyBorder="1" applyAlignment="1" applyProtection="1">
      <alignment horizontal="center"/>
      <protection locked="0"/>
    </xf>
    <xf numFmtId="49" fontId="3" fillId="2" borderId="16" xfId="0" applyNumberFormat="1" applyFont="1" applyFill="1" applyBorder="1" applyAlignment="1" applyProtection="1">
      <alignment horizontal="left"/>
    </xf>
    <xf numFmtId="49" fontId="3" fillId="2" borderId="20" xfId="0" applyNumberFormat="1" applyFont="1" applyFill="1" applyBorder="1" applyAlignment="1" applyProtection="1">
      <alignment horizontal="left"/>
    </xf>
    <xf numFmtId="49" fontId="3" fillId="2" borderId="17" xfId="0" applyNumberFormat="1" applyFont="1" applyFill="1" applyBorder="1" applyAlignment="1" applyProtection="1">
      <alignment horizontal="left"/>
    </xf>
    <xf numFmtId="0" fontId="3" fillId="0" borderId="14" xfId="0" applyNumberFormat="1" applyFont="1" applyBorder="1" applyAlignment="1" applyProtection="1">
      <alignment horizontal="center"/>
      <protection locked="0"/>
    </xf>
    <xf numFmtId="0" fontId="3" fillId="0" borderId="15" xfId="0" applyNumberFormat="1" applyFont="1" applyBorder="1" applyAlignment="1" applyProtection="1">
      <alignment horizontal="center"/>
      <protection locked="0"/>
    </xf>
    <xf numFmtId="0" fontId="3" fillId="0" borderId="13" xfId="0" applyNumberFormat="1" applyFont="1" applyBorder="1" applyAlignment="1" applyProtection="1">
      <alignment horizontal="center"/>
      <protection locked="0"/>
    </xf>
    <xf numFmtId="170" fontId="4" fillId="6" borderId="14" xfId="7" applyNumberFormat="1" applyFont="1" applyFill="1" applyBorder="1" applyAlignment="1" applyProtection="1">
      <alignment horizontal="center"/>
      <protection locked="0"/>
    </xf>
    <xf numFmtId="170" fontId="4" fillId="6" borderId="13" xfId="7" applyNumberFormat="1" applyFont="1" applyFill="1" applyBorder="1" applyAlignment="1" applyProtection="1">
      <alignment horizontal="center"/>
      <protection locked="0"/>
    </xf>
    <xf numFmtId="0" fontId="4" fillId="6" borderId="15" xfId="0" applyFont="1" applyFill="1" applyBorder="1" applyAlignment="1" applyProtection="1">
      <alignment horizontal="left"/>
      <protection locked="0"/>
    </xf>
    <xf numFmtId="0" fontId="4" fillId="6" borderId="21" xfId="0" applyFont="1" applyFill="1" applyBorder="1" applyAlignment="1" applyProtection="1">
      <alignment horizontal="left"/>
      <protection locked="0"/>
    </xf>
    <xf numFmtId="0" fontId="4" fillId="0" borderId="0" xfId="0" applyFont="1" applyBorder="1" applyAlignment="1" applyProtection="1">
      <alignment horizontal="center"/>
      <protection locked="0"/>
    </xf>
    <xf numFmtId="0" fontId="4" fillId="6" borderId="2" xfId="0" applyFont="1" applyFill="1" applyBorder="1" applyAlignment="1" applyProtection="1">
      <alignment horizontal="left"/>
      <protection locked="0"/>
    </xf>
    <xf numFmtId="0" fontId="4" fillId="6" borderId="22" xfId="0" applyFont="1" applyFill="1" applyBorder="1" applyAlignment="1" applyProtection="1">
      <alignment horizontal="left"/>
      <protection locked="0"/>
    </xf>
    <xf numFmtId="0" fontId="3" fillId="0" borderId="11" xfId="0" applyNumberFormat="1" applyFont="1" applyBorder="1" applyAlignment="1" applyProtection="1">
      <alignment horizontal="center"/>
      <protection locked="0"/>
    </xf>
    <xf numFmtId="3" fontId="4" fillId="0" borderId="5" xfId="0" applyNumberFormat="1" applyFont="1" applyBorder="1" applyAlignment="1" applyProtection="1">
      <alignment horizontal="center" vertical="center" wrapText="1"/>
      <protection locked="0"/>
    </xf>
    <xf numFmtId="3" fontId="4" fillId="0" borderId="11" xfId="0" applyNumberFormat="1" applyFont="1" applyBorder="1" applyAlignment="1" applyProtection="1">
      <alignment horizontal="center" vertical="center" wrapText="1"/>
      <protection locked="0"/>
    </xf>
    <xf numFmtId="0" fontId="4" fillId="0" borderId="11" xfId="0" applyFont="1" applyBorder="1" applyAlignment="1" applyProtection="1">
      <alignment wrapText="1"/>
      <protection locked="0"/>
    </xf>
    <xf numFmtId="3" fontId="4" fillId="0" borderId="10" xfId="0" applyNumberFormat="1" applyFont="1" applyBorder="1" applyAlignment="1" applyProtection="1">
      <alignment horizontal="center"/>
      <protection locked="0"/>
    </xf>
    <xf numFmtId="3" fontId="4" fillId="0" borderId="12" xfId="0" applyNumberFormat="1" applyFont="1" applyBorder="1" applyAlignment="1" applyProtection="1">
      <alignment horizontal="center"/>
      <protection locked="0"/>
    </xf>
    <xf numFmtId="3" fontId="4" fillId="0" borderId="1" xfId="0" applyNumberFormat="1" applyFont="1" applyBorder="1" applyAlignment="1" applyProtection="1">
      <alignment horizontal="center" vertical="center" wrapText="1"/>
      <protection locked="0"/>
    </xf>
    <xf numFmtId="3" fontId="4" fillId="0" borderId="6" xfId="0" applyNumberFormat="1" applyFont="1" applyBorder="1" applyAlignment="1" applyProtection="1">
      <alignment horizontal="center" vertical="center" wrapText="1"/>
      <protection locked="0"/>
    </xf>
    <xf numFmtId="3" fontId="4" fillId="0" borderId="4" xfId="0" applyNumberFormat="1" applyFont="1" applyBorder="1" applyAlignment="1" applyProtection="1">
      <alignment horizontal="center" vertical="center" wrapText="1"/>
      <protection locked="0"/>
    </xf>
    <xf numFmtId="3" fontId="4" fillId="0" borderId="3" xfId="0" applyNumberFormat="1" applyFont="1" applyBorder="1" applyAlignment="1" applyProtection="1">
      <alignment horizontal="center" vertical="center" wrapText="1"/>
      <protection locked="0"/>
    </xf>
    <xf numFmtId="3" fontId="4" fillId="0" borderId="0" xfId="0" applyNumberFormat="1" applyFont="1" applyBorder="1" applyAlignment="1" applyProtection="1">
      <alignment horizontal="center" vertical="center" wrapText="1"/>
      <protection locked="0"/>
    </xf>
    <xf numFmtId="3" fontId="4" fillId="0" borderId="7" xfId="0" applyNumberFormat="1" applyFont="1" applyBorder="1" applyAlignment="1" applyProtection="1">
      <alignment horizontal="center" vertical="center" wrapText="1"/>
      <protection locked="0"/>
    </xf>
    <xf numFmtId="3" fontId="4" fillId="0" borderId="8" xfId="0" applyNumberFormat="1" applyFont="1" applyBorder="1" applyAlignment="1" applyProtection="1">
      <alignment horizontal="center" vertical="center" wrapText="1"/>
      <protection locked="0"/>
    </xf>
    <xf numFmtId="49" fontId="4" fillId="6" borderId="14" xfId="0" applyNumberFormat="1" applyFont="1" applyFill="1" applyBorder="1" applyAlignment="1" applyProtection="1">
      <alignment horizontal="center"/>
      <protection locked="0"/>
    </xf>
    <xf numFmtId="49" fontId="4" fillId="6" borderId="13" xfId="0" applyNumberFormat="1" applyFont="1" applyFill="1" applyBorder="1" applyAlignment="1" applyProtection="1">
      <alignment horizontal="center"/>
      <protection locked="0"/>
    </xf>
    <xf numFmtId="49" fontId="3" fillId="2" borderId="14" xfId="0" applyNumberFormat="1" applyFont="1" applyFill="1" applyBorder="1" applyAlignment="1" applyProtection="1">
      <alignment horizontal="left"/>
    </xf>
    <xf numFmtId="49" fontId="3" fillId="2" borderId="15" xfId="0" applyNumberFormat="1" applyFont="1" applyFill="1" applyBorder="1" applyAlignment="1" applyProtection="1">
      <alignment horizontal="left"/>
    </xf>
    <xf numFmtId="49" fontId="3" fillId="2" borderId="13" xfId="0" applyNumberFormat="1" applyFont="1" applyFill="1" applyBorder="1" applyAlignment="1" applyProtection="1">
      <alignment horizontal="left"/>
    </xf>
    <xf numFmtId="0" fontId="4" fillId="6" borderId="14" xfId="0" applyFont="1" applyFill="1" applyBorder="1" applyAlignment="1" applyProtection="1">
      <alignment horizontal="left"/>
      <protection locked="0"/>
    </xf>
    <xf numFmtId="49" fontId="3" fillId="0" borderId="1" xfId="0" applyNumberFormat="1" applyFont="1" applyBorder="1" applyAlignment="1" applyProtection="1">
      <alignment horizontal="left"/>
    </xf>
    <xf numFmtId="49" fontId="3" fillId="0" borderId="2" xfId="0" applyNumberFormat="1" applyFont="1" applyBorder="1" applyAlignment="1" applyProtection="1">
      <alignment horizontal="left"/>
    </xf>
    <xf numFmtId="49" fontId="3" fillId="0" borderId="3" xfId="0" applyNumberFormat="1" applyFont="1" applyBorder="1" applyAlignment="1" applyProtection="1">
      <alignment horizontal="left"/>
    </xf>
    <xf numFmtId="0" fontId="12" fillId="6" borderId="14" xfId="0" applyFont="1" applyFill="1" applyBorder="1" applyAlignment="1" applyProtection="1">
      <alignment horizontal="center"/>
    </xf>
    <xf numFmtId="0" fontId="12" fillId="6" borderId="13" xfId="0" applyFont="1" applyFill="1" applyBorder="1" applyAlignment="1" applyProtection="1">
      <alignment horizontal="center"/>
    </xf>
    <xf numFmtId="0" fontId="16" fillId="0" borderId="1" xfId="0" applyFont="1" applyBorder="1" applyAlignment="1" applyProtection="1">
      <alignment horizontal="center" vertical="center"/>
      <protection locked="0"/>
    </xf>
    <xf numFmtId="0" fontId="16" fillId="0" borderId="2"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8" xfId="0" applyFont="1" applyBorder="1" applyAlignment="1" applyProtection="1">
      <alignment horizontal="center" vertical="center"/>
      <protection locked="0"/>
    </xf>
    <xf numFmtId="0" fontId="12" fillId="0" borderId="1" xfId="0" applyFont="1" applyBorder="1" applyAlignment="1" applyProtection="1">
      <alignment horizontal="center"/>
      <protection locked="0"/>
    </xf>
    <xf numFmtId="0" fontId="12" fillId="0" borderId="3" xfId="0" applyFont="1" applyBorder="1" applyAlignment="1" applyProtection="1">
      <alignment horizontal="center"/>
      <protection locked="0"/>
    </xf>
    <xf numFmtId="0" fontId="12" fillId="0" borderId="6" xfId="0" applyFont="1" applyBorder="1" applyAlignment="1" applyProtection="1">
      <alignment horizontal="center"/>
      <protection locked="0"/>
    </xf>
    <xf numFmtId="0" fontId="12" fillId="0" borderId="8" xfId="0" applyFont="1" applyBorder="1" applyAlignment="1" applyProtection="1">
      <alignment horizontal="center"/>
      <protection locked="0"/>
    </xf>
    <xf numFmtId="49" fontId="12" fillId="6" borderId="14" xfId="0" applyNumberFormat="1" applyFont="1" applyFill="1" applyBorder="1" applyAlignment="1" applyProtection="1">
      <alignment horizontal="left"/>
    </xf>
    <xf numFmtId="49" fontId="12" fillId="6" borderId="15" xfId="0" applyNumberFormat="1" applyFont="1" applyFill="1" applyBorder="1" applyAlignment="1" applyProtection="1">
      <alignment horizontal="left"/>
    </xf>
    <xf numFmtId="49" fontId="12" fillId="6" borderId="13" xfId="0" applyNumberFormat="1" applyFont="1" applyFill="1" applyBorder="1" applyAlignment="1" applyProtection="1">
      <alignment horizontal="left"/>
    </xf>
    <xf numFmtId="0" fontId="4" fillId="0" borderId="14" xfId="0" applyFont="1" applyFill="1" applyBorder="1" applyAlignment="1" applyProtection="1">
      <alignment horizontal="left"/>
    </xf>
    <xf numFmtId="0" fontId="4" fillId="0" borderId="13" xfId="0" applyFont="1" applyFill="1" applyBorder="1" applyAlignment="1" applyProtection="1">
      <alignment horizontal="left"/>
    </xf>
    <xf numFmtId="49" fontId="12" fillId="0" borderId="12" xfId="0" applyNumberFormat="1" applyFont="1" applyBorder="1" applyAlignment="1" applyProtection="1">
      <alignment horizontal="center"/>
    </xf>
    <xf numFmtId="49" fontId="12" fillId="0" borderId="11" xfId="0" applyNumberFormat="1" applyFont="1" applyBorder="1" applyAlignment="1" applyProtection="1">
      <alignment horizontal="center"/>
    </xf>
    <xf numFmtId="0" fontId="4" fillId="0" borderId="1" xfId="0" applyFont="1" applyFill="1" applyBorder="1" applyAlignment="1" applyProtection="1">
      <alignment horizontal="left"/>
    </xf>
    <xf numFmtId="0" fontId="4" fillId="0" borderId="3" xfId="0" applyFont="1" applyFill="1" applyBorder="1" applyAlignment="1" applyProtection="1">
      <alignment horizontal="left"/>
    </xf>
    <xf numFmtId="0" fontId="4" fillId="0" borderId="10" xfId="0" applyFont="1" applyBorder="1" applyAlignment="1" applyProtection="1">
      <alignment horizontal="center"/>
    </xf>
    <xf numFmtId="0" fontId="4" fillId="0" borderId="9" xfId="0" applyFont="1" applyBorder="1" applyAlignment="1" applyProtection="1">
      <alignment horizontal="center"/>
    </xf>
    <xf numFmtId="49" fontId="3" fillId="0" borderId="14" xfId="0" applyNumberFormat="1" applyFont="1" applyBorder="1" applyAlignment="1" applyProtection="1">
      <alignment horizontal="left"/>
    </xf>
    <xf numFmtId="49" fontId="3" fillId="0" borderId="15" xfId="0" applyNumberFormat="1" applyFont="1" applyBorder="1" applyAlignment="1" applyProtection="1">
      <alignment horizontal="left"/>
    </xf>
    <xf numFmtId="49" fontId="3" fillId="0" borderId="13" xfId="0" applyNumberFormat="1" applyFont="1" applyBorder="1" applyAlignment="1" applyProtection="1">
      <alignment horizontal="left"/>
    </xf>
    <xf numFmtId="0" fontId="4" fillId="0" borderId="12" xfId="0" applyFont="1" applyBorder="1" applyAlignment="1" applyProtection="1">
      <alignment horizontal="center"/>
    </xf>
    <xf numFmtId="41" fontId="4" fillId="2" borderId="4" xfId="0" applyNumberFormat="1" applyFont="1" applyFill="1" applyBorder="1" applyAlignment="1" applyProtection="1">
      <alignment horizontal="right"/>
    </xf>
    <xf numFmtId="41" fontId="4" fillId="2" borderId="0" xfId="0" applyNumberFormat="1" applyFont="1" applyFill="1" applyBorder="1" applyAlignment="1" applyProtection="1">
      <alignment horizontal="right"/>
    </xf>
    <xf numFmtId="41" fontId="4" fillId="2" borderId="5" xfId="0" applyNumberFormat="1" applyFont="1" applyFill="1" applyBorder="1" applyAlignment="1" applyProtection="1">
      <alignment horizontal="right"/>
    </xf>
    <xf numFmtId="41" fontId="4" fillId="2" borderId="6" xfId="0" applyNumberFormat="1" applyFont="1" applyFill="1" applyBorder="1" applyAlignment="1" applyProtection="1">
      <alignment horizontal="center"/>
    </xf>
    <xf numFmtId="41" fontId="4" fillId="2" borderId="7" xfId="0" applyNumberFormat="1" applyFont="1" applyFill="1" applyBorder="1" applyAlignment="1" applyProtection="1">
      <alignment horizontal="center"/>
    </xf>
    <xf numFmtId="0" fontId="4" fillId="0" borderId="19" xfId="0" applyNumberFormat="1" applyFont="1" applyFill="1" applyBorder="1" applyAlignment="1" applyProtection="1">
      <alignment horizontal="left"/>
    </xf>
    <xf numFmtId="0" fontId="4" fillId="0" borderId="1" xfId="0" applyNumberFormat="1" applyFont="1" applyFill="1" applyBorder="1" applyAlignment="1" applyProtection="1">
      <alignment horizontal="left"/>
    </xf>
    <xf numFmtId="0" fontId="4" fillId="0" borderId="2" xfId="0" applyNumberFormat="1" applyFont="1" applyFill="1" applyBorder="1" applyAlignment="1" applyProtection="1">
      <alignment horizontal="left"/>
    </xf>
    <xf numFmtId="0" fontId="4" fillId="6" borderId="1" xfId="0" applyFont="1" applyFill="1" applyBorder="1" applyAlignment="1" applyProtection="1">
      <alignment vertical="top" wrapText="1"/>
      <protection locked="0"/>
    </xf>
    <xf numFmtId="0" fontId="4" fillId="6" borderId="2" xfId="0" applyFont="1" applyFill="1" applyBorder="1" applyAlignment="1" applyProtection="1">
      <alignment vertical="top" wrapText="1"/>
      <protection locked="0"/>
    </xf>
    <xf numFmtId="0" fontId="4" fillId="6" borderId="3" xfId="0" applyFont="1" applyFill="1" applyBorder="1" applyAlignment="1" applyProtection="1">
      <alignment vertical="top" wrapText="1"/>
      <protection locked="0"/>
    </xf>
    <xf numFmtId="0" fontId="4" fillId="6" borderId="4" xfId="0" applyFont="1" applyFill="1" applyBorder="1" applyAlignment="1" applyProtection="1">
      <alignment vertical="top" wrapText="1"/>
      <protection locked="0"/>
    </xf>
    <xf numFmtId="0" fontId="4" fillId="6" borderId="0" xfId="0" applyFont="1" applyFill="1" applyBorder="1" applyAlignment="1" applyProtection="1">
      <alignment vertical="top" wrapText="1"/>
      <protection locked="0"/>
    </xf>
    <xf numFmtId="0" fontId="4" fillId="6" borderId="5" xfId="0" applyFont="1" applyFill="1" applyBorder="1" applyAlignment="1" applyProtection="1">
      <alignment vertical="top" wrapText="1"/>
      <protection locked="0"/>
    </xf>
    <xf numFmtId="0" fontId="4" fillId="6" borderId="6" xfId="0" applyFont="1" applyFill="1" applyBorder="1" applyAlignment="1" applyProtection="1">
      <alignment vertical="top" wrapText="1"/>
      <protection locked="0"/>
    </xf>
    <xf numFmtId="0" fontId="4" fillId="6" borderId="7" xfId="0" applyFont="1" applyFill="1" applyBorder="1" applyAlignment="1" applyProtection="1">
      <alignment vertical="top" wrapText="1"/>
      <protection locked="0"/>
    </xf>
    <xf numFmtId="0" fontId="4" fillId="6" borderId="8" xfId="0" applyFont="1" applyFill="1" applyBorder="1" applyAlignment="1" applyProtection="1">
      <alignment vertical="top" wrapText="1"/>
      <protection locked="0"/>
    </xf>
    <xf numFmtId="0" fontId="3" fillId="0" borderId="6" xfId="0" applyFont="1" applyBorder="1" applyAlignment="1" applyProtection="1">
      <alignment horizontal="center"/>
    </xf>
    <xf numFmtId="0" fontId="3" fillId="0" borderId="7" xfId="0" applyFont="1" applyBorder="1" applyAlignment="1" applyProtection="1">
      <alignment horizontal="center"/>
    </xf>
    <xf numFmtId="0" fontId="4" fillId="0" borderId="10"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protection locked="0"/>
    </xf>
    <xf numFmtId="3" fontId="4" fillId="0" borderId="10" xfId="0" applyNumberFormat="1" applyFont="1" applyBorder="1" applyAlignment="1" applyProtection="1">
      <alignment horizontal="center" vertical="center"/>
      <protection locked="0"/>
    </xf>
    <xf numFmtId="3" fontId="4" fillId="0" borderId="12" xfId="0" applyNumberFormat="1" applyFont="1" applyBorder="1" applyAlignment="1" applyProtection="1">
      <alignment horizontal="center" vertical="center"/>
      <protection locked="0"/>
    </xf>
    <xf numFmtId="41" fontId="4" fillId="2" borderId="4" xfId="0" applyNumberFormat="1" applyFont="1" applyFill="1" applyBorder="1" applyAlignment="1" applyProtection="1">
      <alignment horizontal="right"/>
      <protection locked="0"/>
    </xf>
    <xf numFmtId="41" fontId="4" fillId="2" borderId="0" xfId="0" applyNumberFormat="1" applyFont="1" applyFill="1" applyBorder="1" applyAlignment="1" applyProtection="1">
      <alignment horizontal="right"/>
      <protection locked="0"/>
    </xf>
    <xf numFmtId="41" fontId="4" fillId="2" borderId="5" xfId="0" applyNumberFormat="1" applyFont="1" applyFill="1" applyBorder="1" applyAlignment="1" applyProtection="1">
      <alignment horizontal="right"/>
      <protection locked="0"/>
    </xf>
    <xf numFmtId="49" fontId="4" fillId="10" borderId="14" xfId="0" applyNumberFormat="1" applyFont="1" applyFill="1" applyBorder="1" applyAlignment="1" applyProtection="1">
      <alignment horizontal="center"/>
      <protection locked="0"/>
    </xf>
    <xf numFmtId="49" fontId="4" fillId="10" borderId="13" xfId="0" applyNumberFormat="1" applyFont="1" applyFill="1" applyBorder="1" applyAlignment="1" applyProtection="1">
      <alignment horizontal="center"/>
      <protection locked="0"/>
    </xf>
    <xf numFmtId="41" fontId="4" fillId="2" borderId="4" xfId="0" applyNumberFormat="1" applyFont="1" applyFill="1" applyBorder="1" applyAlignment="1" applyProtection="1">
      <alignment horizontal="center"/>
      <protection locked="0"/>
    </xf>
    <xf numFmtId="41" fontId="4" fillId="2" borderId="0" xfId="0" applyNumberFormat="1" applyFont="1" applyFill="1" applyBorder="1" applyAlignment="1" applyProtection="1">
      <alignment horizontal="center"/>
      <protection locked="0"/>
    </xf>
    <xf numFmtId="41" fontId="4" fillId="2" borderId="7" xfId="0" applyNumberFormat="1" applyFont="1" applyFill="1" applyBorder="1" applyAlignment="1" applyProtection="1">
      <alignment horizontal="center"/>
      <protection locked="0"/>
    </xf>
    <xf numFmtId="3" fontId="4" fillId="0" borderId="10" xfId="0" applyNumberFormat="1" applyFont="1" applyBorder="1" applyAlignment="1" applyProtection="1">
      <alignment horizontal="center" vertical="center" wrapText="1"/>
      <protection locked="0"/>
    </xf>
    <xf numFmtId="49" fontId="4" fillId="0" borderId="9" xfId="0" applyNumberFormat="1" applyFont="1" applyBorder="1" applyAlignment="1" applyProtection="1">
      <alignment horizontal="center" vertical="center" wrapText="1" shrinkToFit="1"/>
      <protection locked="0"/>
    </xf>
    <xf numFmtId="49" fontId="4" fillId="0" borderId="12" xfId="0" applyNumberFormat="1" applyFont="1" applyBorder="1" applyAlignment="1" applyProtection="1">
      <alignment horizontal="center" vertical="center" wrapText="1" shrinkToFit="1"/>
      <protection locked="0"/>
    </xf>
    <xf numFmtId="49" fontId="4" fillId="0" borderId="1" xfId="0" applyNumberFormat="1" applyFont="1" applyBorder="1" applyAlignment="1" applyProtection="1">
      <alignment horizontal="center" vertical="center" wrapText="1" shrinkToFit="1"/>
      <protection locked="0"/>
    </xf>
    <xf numFmtId="49" fontId="4" fillId="0" borderId="3" xfId="0" applyNumberFormat="1" applyFont="1" applyBorder="1" applyAlignment="1" applyProtection="1">
      <alignment horizontal="center" vertical="center" shrinkToFit="1"/>
      <protection locked="0"/>
    </xf>
    <xf numFmtId="49" fontId="4" fillId="0" borderId="6" xfId="0" applyNumberFormat="1" applyFont="1" applyBorder="1" applyAlignment="1" applyProtection="1">
      <alignment horizontal="center" vertical="center" shrinkToFit="1"/>
      <protection locked="0"/>
    </xf>
    <xf numFmtId="49" fontId="4" fillId="0" borderId="8" xfId="0" applyNumberFormat="1"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wrapText="1"/>
      <protection locked="0"/>
    </xf>
    <xf numFmtId="41" fontId="2" fillId="2" borderId="6" xfId="0" applyNumberFormat="1" applyFont="1" applyFill="1" applyBorder="1" applyAlignment="1" applyProtection="1">
      <alignment horizontal="right"/>
    </xf>
    <xf numFmtId="41" fontId="2" fillId="2" borderId="7" xfId="0" applyNumberFormat="1" applyFont="1" applyFill="1" applyBorder="1" applyAlignment="1" applyProtection="1">
      <alignment horizontal="right"/>
    </xf>
    <xf numFmtId="14" fontId="4" fillId="0" borderId="7" xfId="0" applyNumberFormat="1" applyFont="1" applyBorder="1" applyAlignment="1" applyProtection="1">
      <alignment horizontal="left"/>
    </xf>
    <xf numFmtId="14" fontId="4" fillId="0" borderId="8" xfId="0" applyNumberFormat="1" applyFont="1" applyBorder="1" applyAlignment="1" applyProtection="1">
      <alignment horizontal="left"/>
    </xf>
    <xf numFmtId="164" fontId="4" fillId="0" borderId="7" xfId="0" applyNumberFormat="1" applyFont="1" applyBorder="1" applyAlignment="1" applyProtection="1">
      <alignment horizontal="left"/>
    </xf>
    <xf numFmtId="164" fontId="4" fillId="0" borderId="8" xfId="0" applyNumberFormat="1" applyFont="1" applyBorder="1" applyAlignment="1" applyProtection="1">
      <alignment horizontal="left"/>
    </xf>
    <xf numFmtId="0" fontId="3" fillId="2" borderId="1" xfId="0" applyNumberFormat="1" applyFont="1" applyFill="1" applyBorder="1" applyAlignment="1" applyProtection="1">
      <alignment horizontal="left"/>
      <protection locked="0"/>
    </xf>
    <xf numFmtId="0" fontId="3" fillId="2" borderId="2" xfId="0" applyNumberFormat="1" applyFont="1" applyFill="1" applyBorder="1" applyAlignment="1" applyProtection="1">
      <alignment horizontal="left"/>
      <protection locked="0"/>
    </xf>
    <xf numFmtId="3" fontId="4" fillId="0" borderId="12" xfId="0" applyNumberFormat="1" applyFont="1" applyBorder="1" applyAlignment="1" applyProtection="1">
      <alignment horizontal="center" vertical="center" wrapText="1"/>
      <protection locked="0"/>
    </xf>
    <xf numFmtId="0" fontId="11" fillId="0" borderId="6" xfId="6" applyNumberFormat="1" applyFont="1" applyFill="1" applyBorder="1" applyAlignment="1" applyProtection="1">
      <alignment horizontal="center" vertical="top" wrapText="1"/>
    </xf>
    <xf numFmtId="0" fontId="11" fillId="0" borderId="7" xfId="6" applyNumberFormat="1" applyFont="1" applyFill="1" applyBorder="1" applyAlignment="1" applyProtection="1">
      <alignment horizontal="center" vertical="top" wrapText="1"/>
    </xf>
    <xf numFmtId="0" fontId="11" fillId="0" borderId="8" xfId="6" applyNumberFormat="1" applyFont="1" applyFill="1" applyBorder="1" applyAlignment="1" applyProtection="1">
      <alignment horizontal="center" vertical="top" wrapText="1"/>
    </xf>
    <xf numFmtId="41" fontId="15" fillId="2" borderId="1" xfId="0" applyNumberFormat="1" applyFont="1" applyFill="1" applyBorder="1" applyAlignment="1" applyProtection="1">
      <alignment horizontal="right"/>
    </xf>
    <xf numFmtId="41" fontId="15" fillId="2" borderId="2" xfId="0" applyNumberFormat="1" applyFont="1" applyFill="1" applyBorder="1" applyAlignment="1" applyProtection="1">
      <alignment horizontal="right"/>
    </xf>
    <xf numFmtId="3" fontId="3" fillId="2" borderId="2" xfId="0" applyNumberFormat="1" applyFont="1" applyFill="1" applyBorder="1" applyAlignment="1" applyProtection="1">
      <alignment horizontal="right"/>
      <protection locked="0"/>
    </xf>
    <xf numFmtId="41" fontId="15" fillId="2" borderId="4" xfId="0" applyNumberFormat="1" applyFont="1" applyFill="1" applyBorder="1" applyAlignment="1" applyProtection="1">
      <alignment horizontal="right"/>
    </xf>
    <xf numFmtId="41" fontId="15" fillId="2" borderId="0" xfId="0" applyNumberFormat="1" applyFont="1" applyFill="1" applyBorder="1" applyAlignment="1" applyProtection="1">
      <alignment horizontal="right"/>
    </xf>
    <xf numFmtId="41" fontId="3" fillId="2" borderId="0" xfId="0" applyNumberFormat="1" applyFont="1" applyFill="1" applyBorder="1" applyAlignment="1" applyProtection="1">
      <alignment horizontal="right" wrapText="1"/>
    </xf>
    <xf numFmtId="14" fontId="4" fillId="0" borderId="0" xfId="0" applyNumberFormat="1" applyFont="1" applyBorder="1" applyAlignment="1" applyProtection="1">
      <alignment horizontal="left"/>
    </xf>
    <xf numFmtId="14" fontId="4" fillId="0" borderId="5" xfId="0" applyNumberFormat="1" applyFont="1" applyBorder="1" applyAlignment="1" applyProtection="1">
      <alignment horizontal="left"/>
    </xf>
    <xf numFmtId="164" fontId="4" fillId="0" borderId="0" xfId="0" applyNumberFormat="1" applyFont="1" applyBorder="1" applyAlignment="1" applyProtection="1">
      <alignment horizontal="left"/>
    </xf>
    <xf numFmtId="164" fontId="4" fillId="0" borderId="5" xfId="0" applyNumberFormat="1" applyFont="1" applyBorder="1" applyAlignment="1" applyProtection="1">
      <alignment horizontal="left"/>
    </xf>
  </cellXfs>
  <cellStyles count="34">
    <cellStyle name="Comma" xfId="1" builtinId="3"/>
    <cellStyle name="Comma 2" xfId="8" xr:uid="{00000000-0005-0000-0000-000001000000}"/>
    <cellStyle name="Comma 2 2" xfId="9" xr:uid="{00000000-0005-0000-0000-000002000000}"/>
    <cellStyle name="Comma 3" xfId="10" xr:uid="{00000000-0005-0000-0000-000003000000}"/>
    <cellStyle name="Comma 4" xfId="11" xr:uid="{00000000-0005-0000-0000-000004000000}"/>
    <cellStyle name="Comma 5" xfId="12" xr:uid="{00000000-0005-0000-0000-000005000000}"/>
    <cellStyle name="Comma 6" xfId="13" xr:uid="{00000000-0005-0000-0000-000006000000}"/>
    <cellStyle name="Comma 6 2" xfId="6" xr:uid="{00000000-0005-0000-0000-000007000000}"/>
    <cellStyle name="Comma 7" xfId="14" xr:uid="{00000000-0005-0000-0000-000008000000}"/>
    <cellStyle name="Comma 7 2" xfId="15" xr:uid="{00000000-0005-0000-0000-000009000000}"/>
    <cellStyle name="Currency 2" xfId="16" xr:uid="{00000000-0005-0000-0000-00000A000000}"/>
    <cellStyle name="Currency 2 2" xfId="17" xr:uid="{00000000-0005-0000-0000-00000B000000}"/>
    <cellStyle name="Currency 3" xfId="7" xr:uid="{00000000-0005-0000-0000-00000C000000}"/>
    <cellStyle name="Currency 3 2" xfId="18" xr:uid="{00000000-0005-0000-0000-00000D000000}"/>
    <cellStyle name="Currency 4" xfId="19" xr:uid="{00000000-0005-0000-0000-00000E000000}"/>
    <cellStyle name="Currency 4 2" xfId="20" xr:uid="{00000000-0005-0000-0000-00000F000000}"/>
    <cellStyle name="Normal" xfId="0" builtinId="0"/>
    <cellStyle name="Normal 2" xfId="21" xr:uid="{00000000-0005-0000-0000-000011000000}"/>
    <cellStyle name="Normal 2 2" xfId="22" xr:uid="{00000000-0005-0000-0000-000012000000}"/>
    <cellStyle name="Normal 2 3" xfId="23" xr:uid="{00000000-0005-0000-0000-000013000000}"/>
    <cellStyle name="Normal 2 4" xfId="24" xr:uid="{00000000-0005-0000-0000-000014000000}"/>
    <cellStyle name="Normal 3" xfId="25" xr:uid="{00000000-0005-0000-0000-000015000000}"/>
    <cellStyle name="Normal 3 2" xfId="4" xr:uid="{00000000-0005-0000-0000-000016000000}"/>
    <cellStyle name="Normal 4" xfId="3" xr:uid="{00000000-0005-0000-0000-000017000000}"/>
    <cellStyle name="Normal 5" xfId="32" xr:uid="{00000000-0005-0000-0000-000018000000}"/>
    <cellStyle name="Percent" xfId="2" builtinId="5"/>
    <cellStyle name="Percent 2" xfId="26" xr:uid="{00000000-0005-0000-0000-00001A000000}"/>
    <cellStyle name="Percent 2 2" xfId="27" xr:uid="{00000000-0005-0000-0000-00001B000000}"/>
    <cellStyle name="Percent 3" xfId="5" xr:uid="{00000000-0005-0000-0000-00001C000000}"/>
    <cellStyle name="Percent 4" xfId="28" xr:uid="{00000000-0005-0000-0000-00001D000000}"/>
    <cellStyle name="Percent 5" xfId="29" xr:uid="{00000000-0005-0000-0000-00001E000000}"/>
    <cellStyle name="Percent 6" xfId="30" xr:uid="{00000000-0005-0000-0000-00001F000000}"/>
    <cellStyle name="Percent 7" xfId="31" xr:uid="{00000000-0005-0000-0000-000020000000}"/>
    <cellStyle name="Percent 8" xfId="33" xr:uid="{00000000-0005-0000-0000-000021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FY19%20Consolidated%20Program%20Budget%20Examp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ed"/>
      <sheetName val="begin"/>
      <sheetName val="Program"/>
      <sheetName val="3000"/>
      <sheetName val="YR 1"/>
      <sheetName val="2000"/>
      <sheetName val="60"/>
      <sheetName val="end"/>
    </sheetNames>
    <sheetDataSet>
      <sheetData sheetId="0"/>
      <sheetData sheetId="1">
        <row r="4">
          <cell r="V4">
            <v>0</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178"/>
  <sheetViews>
    <sheetView showGridLines="0" tabSelected="1" zoomScaleNormal="100" workbookViewId="0">
      <selection activeCell="D2" sqref="D2"/>
    </sheetView>
  </sheetViews>
  <sheetFormatPr defaultColWidth="9.109375" defaultRowHeight="14.4" x14ac:dyDescent="0.3"/>
  <cols>
    <col min="1" max="1" width="2.6640625" style="16" customWidth="1"/>
    <col min="2" max="2" width="10.6640625" style="16" customWidth="1"/>
    <col min="3" max="3" width="24" style="16" customWidth="1"/>
    <col min="4" max="8" width="15.6640625" style="16" customWidth="1"/>
    <col min="9" max="9" width="17.6640625" style="16" customWidth="1"/>
    <col min="10" max="10" width="9.88671875" style="16" bestFit="1" customWidth="1"/>
    <col min="11" max="11" width="15.109375" style="16" customWidth="1"/>
    <col min="12" max="12" width="16.88671875" style="16" customWidth="1"/>
    <col min="13" max="13" width="10.88671875" style="16" customWidth="1"/>
    <col min="14" max="14" width="3.6640625" style="161" customWidth="1"/>
    <col min="15" max="15" width="4.6640625" style="16" customWidth="1"/>
    <col min="16" max="16" width="6.6640625" style="16" customWidth="1"/>
    <col min="17" max="17" width="9" style="187" customWidth="1"/>
    <col min="18" max="21" width="10.6640625" style="187" customWidth="1"/>
    <col min="22" max="22" width="7.6640625" style="187" customWidth="1"/>
    <col min="23" max="25" width="6.6640625" style="187" hidden="1" customWidth="1"/>
    <col min="26" max="26" width="7.6640625" style="187" customWidth="1"/>
    <col min="27" max="27" width="9.6640625" style="187" customWidth="1"/>
    <col min="28" max="28" width="3.6640625" style="16" customWidth="1"/>
    <col min="29" max="30" width="12.6640625" style="16" customWidth="1"/>
    <col min="31" max="31" width="18.6640625" style="16" customWidth="1"/>
    <col min="32" max="32" width="83.5546875" style="16" customWidth="1"/>
    <col min="33" max="33" width="9.88671875" style="16" bestFit="1" customWidth="1"/>
    <col min="34" max="34" width="15.109375" style="16" customWidth="1"/>
    <col min="35" max="35" width="19" style="16" customWidth="1"/>
    <col min="36" max="36" width="10.88671875" style="16" customWidth="1"/>
    <col min="37" max="37" width="2.6640625" style="16" customWidth="1"/>
    <col min="38" max="38" width="4.6640625" style="16" customWidth="1"/>
    <col min="39" max="39" width="6.6640625" style="16" customWidth="1"/>
    <col min="40" max="40" width="9" style="16" customWidth="1"/>
    <col min="41" max="44" width="10.6640625" style="16" customWidth="1"/>
    <col min="45" max="45" width="7.6640625" style="16" customWidth="1"/>
    <col min="46" max="48" width="7.6640625" style="16" hidden="1" customWidth="1"/>
    <col min="49" max="49" width="7.6640625" style="16" customWidth="1"/>
    <col min="50" max="51" width="9.6640625" style="16" customWidth="1"/>
    <col min="52" max="58" width="9.6640625" style="16" hidden="1" customWidth="1"/>
    <col min="59" max="59" width="10" style="16" hidden="1" customWidth="1"/>
    <col min="60" max="60" width="12.33203125" style="15" hidden="1" customWidth="1"/>
    <col min="61" max="61" width="9" style="16" hidden="1" customWidth="1"/>
    <col min="62" max="62" width="11.6640625" style="16" hidden="1" customWidth="1"/>
    <col min="63" max="63" width="10" style="16" hidden="1" customWidth="1"/>
    <col min="64" max="66" width="15.109375" style="16" hidden="1" customWidth="1"/>
    <col min="67" max="67" width="0" style="16" hidden="1" customWidth="1"/>
    <col min="68" max="68" width="8.109375" style="17" hidden="1" customWidth="1"/>
    <col min="69" max="69" width="10" style="16" hidden="1" customWidth="1"/>
    <col min="70" max="16384" width="9.109375" style="16"/>
  </cols>
  <sheetData>
    <row r="1" spans="1:69" ht="15" customHeight="1" x14ac:dyDescent="0.3">
      <c r="A1" s="409" t="s">
        <v>0</v>
      </c>
      <c r="B1" s="410"/>
      <c r="C1" s="410"/>
      <c r="D1" s="203"/>
      <c r="E1" s="203"/>
      <c r="F1" s="1"/>
      <c r="G1" s="1"/>
      <c r="H1" s="1"/>
      <c r="I1" s="2"/>
      <c r="J1" s="3"/>
      <c r="K1" s="1"/>
      <c r="L1" s="1"/>
      <c r="M1" s="1"/>
      <c r="N1" s="4"/>
      <c r="O1" s="1"/>
      <c r="P1" s="1"/>
      <c r="Q1" s="5"/>
      <c r="R1" s="5"/>
      <c r="S1" s="5"/>
      <c r="T1" s="411" t="s">
        <v>1</v>
      </c>
      <c r="U1" s="411"/>
      <c r="V1" s="411"/>
      <c r="W1" s="5"/>
      <c r="X1" s="5"/>
      <c r="Y1" s="6"/>
      <c r="Z1" s="5"/>
      <c r="AA1" s="7"/>
      <c r="AB1" s="406" t="s">
        <v>208</v>
      </c>
      <c r="AC1" s="407"/>
      <c r="AD1" s="407"/>
      <c r="AE1" s="407"/>
      <c r="AF1" s="408"/>
      <c r="AG1" s="3"/>
      <c r="AH1" s="8"/>
      <c r="AI1" s="8"/>
      <c r="AJ1" s="1"/>
      <c r="AK1" s="9"/>
      <c r="AL1" s="1"/>
      <c r="AM1" s="9"/>
      <c r="AN1" s="5"/>
      <c r="AO1" s="5"/>
      <c r="AP1" s="5"/>
      <c r="AQ1" s="411" t="s">
        <v>1</v>
      </c>
      <c r="AR1" s="411"/>
      <c r="AS1" s="411"/>
      <c r="AT1" s="10"/>
      <c r="AU1" s="10"/>
      <c r="AV1" s="10"/>
      <c r="AW1" s="10"/>
      <c r="AX1" s="11"/>
      <c r="AY1" s="12"/>
      <c r="AZ1" s="12"/>
      <c r="BA1" s="12"/>
      <c r="BB1" s="12"/>
      <c r="BC1" s="12"/>
      <c r="BD1" s="12"/>
      <c r="BE1" s="12"/>
      <c r="BF1" s="13">
        <f>DAYS360(H3,H4)</f>
        <v>0</v>
      </c>
      <c r="BG1" s="14"/>
      <c r="BH1" s="15" t="s">
        <v>2</v>
      </c>
      <c r="BI1" s="16" t="s">
        <v>3</v>
      </c>
      <c r="BJ1" s="16" t="s">
        <v>4</v>
      </c>
      <c r="BK1" s="16" t="s">
        <v>5</v>
      </c>
      <c r="BL1" s="16" t="s">
        <v>6</v>
      </c>
      <c r="BM1" s="16" t="s">
        <v>7</v>
      </c>
      <c r="BN1" s="16" t="s">
        <v>8</v>
      </c>
      <c r="BO1" s="16" t="s">
        <v>9</v>
      </c>
      <c r="BP1" s="17" t="s">
        <v>10</v>
      </c>
    </row>
    <row r="2" spans="1:69" ht="15" customHeight="1" x14ac:dyDescent="0.3">
      <c r="A2" s="412" t="s">
        <v>11</v>
      </c>
      <c r="B2" s="413"/>
      <c r="C2" s="413"/>
      <c r="D2" s="204"/>
      <c r="E2" s="204"/>
      <c r="F2" s="414" t="s">
        <v>12</v>
      </c>
      <c r="G2" s="414"/>
      <c r="H2" s="414"/>
      <c r="I2" s="18"/>
      <c r="J2" s="19"/>
      <c r="K2" s="14"/>
      <c r="L2" s="14"/>
      <c r="M2" s="14"/>
      <c r="N2" s="20"/>
      <c r="O2" s="14"/>
      <c r="P2" s="14"/>
      <c r="Q2" s="21"/>
      <c r="R2" s="21"/>
      <c r="S2" s="21"/>
      <c r="T2" s="22"/>
      <c r="U2" s="22"/>
      <c r="V2" s="22"/>
      <c r="W2" s="21"/>
      <c r="X2" s="21"/>
      <c r="Y2" s="23"/>
      <c r="Z2" s="21"/>
      <c r="AA2" s="24"/>
      <c r="AB2" s="366" t="s">
        <v>237</v>
      </c>
      <c r="AC2" s="367"/>
      <c r="AD2" s="367"/>
      <c r="AE2" s="367"/>
      <c r="AF2" s="368"/>
      <c r="AG2" s="19"/>
      <c r="AH2" s="25"/>
      <c r="AI2" s="25"/>
      <c r="AJ2" s="14"/>
      <c r="AK2" s="26"/>
      <c r="AL2" s="14"/>
      <c r="AM2" s="26"/>
      <c r="AN2" s="21"/>
      <c r="AO2" s="21"/>
      <c r="AP2" s="21"/>
      <c r="AQ2" s="22"/>
      <c r="AR2" s="22"/>
      <c r="AS2" s="22"/>
      <c r="AT2" s="27"/>
      <c r="AU2" s="27"/>
      <c r="AV2" s="27"/>
      <c r="AW2" s="27"/>
      <c r="AX2" s="28"/>
      <c r="AY2" s="12"/>
      <c r="AZ2" s="12"/>
      <c r="BA2" s="12"/>
      <c r="BB2" s="12"/>
      <c r="BC2" s="12"/>
      <c r="BD2" s="12"/>
      <c r="BE2" s="12"/>
      <c r="BF2" s="13"/>
      <c r="BG2" s="14"/>
    </row>
    <row r="3" spans="1:69" ht="15" customHeight="1" x14ac:dyDescent="0.3">
      <c r="A3" s="412" t="s">
        <v>13</v>
      </c>
      <c r="B3" s="413"/>
      <c r="C3" s="413"/>
      <c r="D3" s="205"/>
      <c r="E3" s="204"/>
      <c r="F3" s="232"/>
      <c r="G3" s="232" t="s">
        <v>14</v>
      </c>
      <c r="H3" s="249"/>
      <c r="I3" s="29"/>
      <c r="J3" s="30"/>
      <c r="K3" s="25" t="s">
        <v>15</v>
      </c>
      <c r="L3" s="25"/>
      <c r="M3" s="31">
        <f>D3</f>
        <v>0</v>
      </c>
      <c r="N3" s="14"/>
      <c r="O3" s="14"/>
      <c r="P3" s="14"/>
      <c r="Q3" s="21"/>
      <c r="R3" s="21"/>
      <c r="S3" s="21"/>
      <c r="T3" s="21"/>
      <c r="U3" s="32" t="s">
        <v>14</v>
      </c>
      <c r="V3" s="415" t="str">
        <f>IF(H3="","",H3)</f>
        <v/>
      </c>
      <c r="W3" s="415"/>
      <c r="X3" s="415"/>
      <c r="Y3" s="415"/>
      <c r="Z3" s="415"/>
      <c r="AA3" s="416"/>
      <c r="AB3" s="369"/>
      <c r="AC3" s="370"/>
      <c r="AD3" s="370"/>
      <c r="AE3" s="370"/>
      <c r="AF3" s="371"/>
      <c r="AG3" s="30"/>
      <c r="AH3" s="33"/>
      <c r="AI3" s="33"/>
      <c r="AJ3" s="25"/>
      <c r="AK3" s="20"/>
      <c r="AL3" s="14"/>
      <c r="AM3" s="14"/>
      <c r="AN3" s="21"/>
      <c r="AO3" s="21"/>
      <c r="AP3" s="21"/>
      <c r="AQ3" s="21"/>
      <c r="AR3" s="32" t="s">
        <v>14</v>
      </c>
      <c r="AS3" s="417" t="str">
        <f>IF(H3="","",H3)</f>
        <v/>
      </c>
      <c r="AT3" s="417"/>
      <c r="AU3" s="417"/>
      <c r="AV3" s="417"/>
      <c r="AW3" s="417"/>
      <c r="AX3" s="418"/>
      <c r="AY3" s="12"/>
      <c r="AZ3" s="12"/>
      <c r="BA3" s="12"/>
      <c r="BB3" s="12"/>
      <c r="BC3" s="12"/>
      <c r="BD3" s="12"/>
      <c r="BE3" s="12"/>
      <c r="BF3" s="14">
        <f>BF1/30</f>
        <v>0</v>
      </c>
      <c r="BG3" s="14">
        <f>YEAR(H4)</f>
        <v>1900</v>
      </c>
      <c r="BH3" s="34" t="s">
        <v>16</v>
      </c>
      <c r="BI3" s="35" t="s">
        <v>17</v>
      </c>
      <c r="BJ3" s="35" t="s">
        <v>18</v>
      </c>
      <c r="BK3" s="36" t="s">
        <v>19</v>
      </c>
      <c r="BL3" s="37" t="s">
        <v>20</v>
      </c>
      <c r="BM3" s="38" t="s">
        <v>21</v>
      </c>
      <c r="BN3" s="38" t="s">
        <v>22</v>
      </c>
      <c r="BO3" s="36" t="s">
        <v>23</v>
      </c>
      <c r="BP3" s="35"/>
      <c r="BQ3" s="36" t="s">
        <v>19</v>
      </c>
    </row>
    <row r="4" spans="1:69" ht="15" customHeight="1" x14ac:dyDescent="0.3">
      <c r="A4" s="243"/>
      <c r="B4" s="244"/>
      <c r="C4" s="244" t="s">
        <v>24</v>
      </c>
      <c r="D4" s="206"/>
      <c r="E4" s="204"/>
      <c r="F4" s="232"/>
      <c r="G4" s="232" t="s">
        <v>25</v>
      </c>
      <c r="H4" s="249"/>
      <c r="I4" s="39"/>
      <c r="J4" s="40"/>
      <c r="K4" s="41" t="str">
        <f>IF(ROUND((I33-R70),0)=0,"","SALARIES DO NOT MATCH SAL/FRNGE SHEET")</f>
        <v/>
      </c>
      <c r="L4" s="42"/>
      <c r="M4" s="33"/>
      <c r="N4" s="20"/>
      <c r="O4" s="14"/>
      <c r="P4" s="14"/>
      <c r="Q4" s="197"/>
      <c r="R4" s="21"/>
      <c r="S4" s="21"/>
      <c r="T4" s="23"/>
      <c r="U4" s="43"/>
      <c r="V4" s="44"/>
      <c r="W4" s="295" t="s">
        <v>26</v>
      </c>
      <c r="X4" s="295"/>
      <c r="Y4" s="295"/>
      <c r="Z4" s="12"/>
      <c r="AA4" s="45"/>
      <c r="AB4" s="369"/>
      <c r="AC4" s="370"/>
      <c r="AD4" s="370"/>
      <c r="AE4" s="370"/>
      <c r="AF4" s="371"/>
      <c r="AG4" s="40"/>
      <c r="AH4" s="33"/>
      <c r="AI4" s="33"/>
      <c r="AJ4" s="33"/>
      <c r="AK4" s="20"/>
      <c r="AL4" s="14"/>
      <c r="AM4" s="14"/>
      <c r="AN4" s="21"/>
      <c r="AO4" s="21"/>
      <c r="AP4" s="21"/>
      <c r="AQ4" s="21"/>
      <c r="AR4" s="32"/>
      <c r="AS4" s="12"/>
      <c r="AT4" s="295" t="s">
        <v>26</v>
      </c>
      <c r="AU4" s="295"/>
      <c r="AV4" s="295"/>
      <c r="AW4" s="12"/>
      <c r="AX4" s="45"/>
      <c r="AY4" s="12"/>
      <c r="AZ4" s="12"/>
      <c r="BA4" s="12"/>
      <c r="BB4" s="12"/>
      <c r="BC4" s="12"/>
      <c r="BD4" s="12"/>
      <c r="BE4" s="12"/>
      <c r="BF4" s="13">
        <f>ROUND(BF3,0)</f>
        <v>0</v>
      </c>
      <c r="BG4" s="14"/>
      <c r="BH4" s="34"/>
      <c r="BI4" s="35"/>
      <c r="BJ4" s="35" t="s">
        <v>27</v>
      </c>
      <c r="BK4" s="36" t="s">
        <v>28</v>
      </c>
      <c r="BL4" s="37"/>
      <c r="BM4" s="38" t="s">
        <v>29</v>
      </c>
      <c r="BN4" s="38" t="s">
        <v>30</v>
      </c>
      <c r="BO4" s="36"/>
      <c r="BP4" s="35" t="s">
        <v>31</v>
      </c>
      <c r="BQ4" s="36" t="s">
        <v>28</v>
      </c>
    </row>
    <row r="5" spans="1:69" ht="15" customHeight="1" x14ac:dyDescent="0.3">
      <c r="A5" s="243"/>
      <c r="B5" s="244"/>
      <c r="C5" s="244" t="s">
        <v>32</v>
      </c>
      <c r="D5" s="206"/>
      <c r="E5" s="204"/>
      <c r="F5" s="232"/>
      <c r="G5" s="232" t="s">
        <v>212</v>
      </c>
      <c r="H5" s="253"/>
      <c r="I5" s="39"/>
      <c r="J5" s="40"/>
      <c r="K5" s="41" t="str">
        <f>IF(ROUND((I34-AA70),0)=0,"","FRINGE DOES NOT MATCH SAL/FRNGE SHEET")</f>
        <v/>
      </c>
      <c r="L5" s="42"/>
      <c r="M5" s="33"/>
      <c r="N5" s="20"/>
      <c r="O5" s="14"/>
      <c r="P5" s="14"/>
      <c r="Q5" s="197"/>
      <c r="R5" s="21"/>
      <c r="S5" s="21"/>
      <c r="T5" s="23"/>
      <c r="U5" s="43"/>
      <c r="V5" s="44"/>
      <c r="W5" s="46">
        <v>0.1</v>
      </c>
      <c r="X5" s="46">
        <f>[1]begin!$V$4</f>
        <v>0</v>
      </c>
      <c r="Y5" s="46">
        <v>0.1</v>
      </c>
      <c r="Z5" s="12"/>
      <c r="AA5" s="45"/>
      <c r="AB5" s="369"/>
      <c r="AC5" s="370"/>
      <c r="AD5" s="370"/>
      <c r="AE5" s="370"/>
      <c r="AF5" s="371"/>
      <c r="AG5" s="40"/>
      <c r="AH5" s="270" t="s">
        <v>221</v>
      </c>
      <c r="AI5" s="33"/>
      <c r="AJ5" s="33"/>
      <c r="AK5" s="20"/>
      <c r="AL5" s="14"/>
      <c r="AM5" s="14"/>
      <c r="AN5" s="21"/>
      <c r="AO5" s="21"/>
      <c r="AP5" s="21"/>
      <c r="AQ5" s="21"/>
      <c r="AR5" s="32"/>
      <c r="AS5" s="12"/>
      <c r="AT5" s="47">
        <f>W5</f>
        <v>0.1</v>
      </c>
      <c r="AU5" s="47">
        <f>X5</f>
        <v>0</v>
      </c>
      <c r="AV5" s="47">
        <f>Y5</f>
        <v>0.1</v>
      </c>
      <c r="AW5" s="12"/>
      <c r="AX5" s="45"/>
      <c r="AY5" s="12"/>
      <c r="AZ5" s="12"/>
      <c r="BA5" s="12"/>
      <c r="BB5" s="12"/>
      <c r="BC5" s="12"/>
      <c r="BD5" s="12"/>
      <c r="BE5" s="12"/>
      <c r="BH5" s="15">
        <f t="shared" ref="BH5:BH14" si="0">B11</f>
        <v>50010</v>
      </c>
      <c r="BI5" s="48">
        <f t="shared" ref="BI5:BI24" si="1">$H$6</f>
        <v>0</v>
      </c>
      <c r="BJ5" s="49" t="str">
        <f>$V$3</f>
        <v/>
      </c>
      <c r="BK5" s="50" t="e">
        <f>VALUE(BQ5)</f>
        <v>#DIV/0!</v>
      </c>
      <c r="BL5" s="48">
        <f t="shared" ref="BL5:BL24" si="2">$H$5</f>
        <v>0</v>
      </c>
      <c r="BM5" s="51" t="str">
        <f t="shared" ref="BM5:BM68" si="3">CONCATENATE("FY",$BG$3,"BUDGET")</f>
        <v>FY1900BUDGET</v>
      </c>
      <c r="BN5" s="52" t="str">
        <f t="shared" ref="BN5:BN68" si="4">BM5</f>
        <v>FY1900BUDGET</v>
      </c>
      <c r="BO5" s="50">
        <f t="shared" ref="BO5:BO14" si="5">I11</f>
        <v>0</v>
      </c>
      <c r="BP5" s="48">
        <f t="shared" ref="BP5:BP68" si="6">$BF$4</f>
        <v>0</v>
      </c>
      <c r="BQ5" s="16" t="e">
        <f>ROUND(BO5/$BF$4,2)</f>
        <v>#DIV/0!</v>
      </c>
    </row>
    <row r="6" spans="1:69" ht="15" customHeight="1" x14ac:dyDescent="0.3">
      <c r="A6" s="397"/>
      <c r="B6" s="398"/>
      <c r="C6" s="398"/>
      <c r="D6" s="233"/>
      <c r="E6" s="234"/>
      <c r="F6" s="250"/>
      <c r="G6" s="251" t="s">
        <v>213</v>
      </c>
      <c r="H6" s="254"/>
      <c r="I6" s="53"/>
      <c r="J6" s="54"/>
      <c r="K6" s="55" t="str">
        <f>IF(ROUND((I26-I77),0)=0,"","REVENUE DOES NOT MATCH EXPENSE")</f>
        <v/>
      </c>
      <c r="L6" s="56"/>
      <c r="M6" s="56"/>
      <c r="N6" s="57"/>
      <c r="O6" s="58"/>
      <c r="P6" s="58"/>
      <c r="Q6" s="59"/>
      <c r="R6" s="60"/>
      <c r="S6" s="61"/>
      <c r="T6" s="61"/>
      <c r="U6" s="62" t="s">
        <v>25</v>
      </c>
      <c r="V6" s="399" t="str">
        <f>IF(H4="","",H4)</f>
        <v/>
      </c>
      <c r="W6" s="399"/>
      <c r="X6" s="399"/>
      <c r="Y6" s="399"/>
      <c r="Z6" s="399" t="str">
        <f>IF(H6="","",H6)</f>
        <v/>
      </c>
      <c r="AA6" s="400"/>
      <c r="AB6" s="369"/>
      <c r="AC6" s="370"/>
      <c r="AD6" s="370"/>
      <c r="AE6" s="370"/>
      <c r="AF6" s="371"/>
      <c r="AG6" s="54"/>
      <c r="AH6" s="271" t="s">
        <v>222</v>
      </c>
      <c r="AI6" s="56"/>
      <c r="AJ6" s="56"/>
      <c r="AK6" s="57"/>
      <c r="AL6" s="58"/>
      <c r="AM6" s="58"/>
      <c r="AN6" s="59"/>
      <c r="AO6" s="59"/>
      <c r="AP6" s="61"/>
      <c r="AQ6" s="61"/>
      <c r="AR6" s="62" t="s">
        <v>25</v>
      </c>
      <c r="AS6" s="401">
        <f>H4</f>
        <v>0</v>
      </c>
      <c r="AT6" s="401"/>
      <c r="AU6" s="401"/>
      <c r="AV6" s="401"/>
      <c r="AW6" s="401"/>
      <c r="AX6" s="402"/>
      <c r="BH6" s="15">
        <f t="shared" si="0"/>
        <v>50019</v>
      </c>
      <c r="BI6" s="48">
        <f t="shared" si="1"/>
        <v>0</v>
      </c>
      <c r="BJ6" s="49" t="str">
        <f t="shared" ref="BJ6:BJ47" si="7">$V$3</f>
        <v/>
      </c>
      <c r="BK6" s="50" t="e">
        <f t="shared" ref="BK6:BK70" si="8">VALUE(BQ6)</f>
        <v>#DIV/0!</v>
      </c>
      <c r="BL6" s="48">
        <f t="shared" si="2"/>
        <v>0</v>
      </c>
      <c r="BM6" s="51" t="str">
        <f t="shared" si="3"/>
        <v>FY1900BUDGET</v>
      </c>
      <c r="BN6" s="52" t="str">
        <f t="shared" si="4"/>
        <v>FY1900BUDGET</v>
      </c>
      <c r="BO6" s="50">
        <f t="shared" si="5"/>
        <v>0</v>
      </c>
      <c r="BP6" s="48">
        <f t="shared" si="6"/>
        <v>0</v>
      </c>
      <c r="BQ6" s="16" t="e">
        <f t="shared" ref="BQ6:BQ70" si="9">ROUND(BO6/$BF$4,2)</f>
        <v>#DIV/0!</v>
      </c>
    </row>
    <row r="7" spans="1:69" ht="12" customHeight="1" x14ac:dyDescent="0.3">
      <c r="A7" s="403" t="s">
        <v>33</v>
      </c>
      <c r="B7" s="404"/>
      <c r="C7" s="404"/>
      <c r="D7" s="242"/>
      <c r="E7" s="242"/>
      <c r="F7" s="242"/>
      <c r="G7" s="242"/>
      <c r="H7" s="242"/>
      <c r="I7" s="63"/>
      <c r="J7" s="390" t="s">
        <v>34</v>
      </c>
      <c r="K7" s="392" t="s">
        <v>35</v>
      </c>
      <c r="L7" s="393"/>
      <c r="M7" s="379" t="s">
        <v>36</v>
      </c>
      <c r="N7" s="64" t="s">
        <v>37</v>
      </c>
      <c r="O7" s="377" t="s">
        <v>38</v>
      </c>
      <c r="P7" s="377" t="s">
        <v>39</v>
      </c>
      <c r="Q7" s="379" t="s">
        <v>40</v>
      </c>
      <c r="R7" s="379" t="s">
        <v>41</v>
      </c>
      <c r="S7" s="379" t="s">
        <v>42</v>
      </c>
      <c r="T7" s="379" t="s">
        <v>43</v>
      </c>
      <c r="U7" s="389" t="s">
        <v>44</v>
      </c>
      <c r="V7" s="389" t="s">
        <v>45</v>
      </c>
      <c r="W7" s="65" t="s">
        <v>46</v>
      </c>
      <c r="X7" s="65" t="s">
        <v>47</v>
      </c>
      <c r="Y7" s="65" t="s">
        <v>48</v>
      </c>
      <c r="Z7" s="379" t="s">
        <v>49</v>
      </c>
      <c r="AA7" s="389" t="s">
        <v>50</v>
      </c>
      <c r="AB7" s="369"/>
      <c r="AC7" s="370"/>
      <c r="AD7" s="370"/>
      <c r="AE7" s="370"/>
      <c r="AF7" s="371"/>
      <c r="AG7" s="390" t="s">
        <v>34</v>
      </c>
      <c r="AH7" s="392" t="s">
        <v>51</v>
      </c>
      <c r="AI7" s="393"/>
      <c r="AJ7" s="379" t="s">
        <v>36</v>
      </c>
      <c r="AK7" s="64" t="s">
        <v>52</v>
      </c>
      <c r="AL7" s="377" t="s">
        <v>38</v>
      </c>
      <c r="AM7" s="377" t="s">
        <v>39</v>
      </c>
      <c r="AN7" s="379" t="s">
        <v>40</v>
      </c>
      <c r="AO7" s="379" t="s">
        <v>41</v>
      </c>
      <c r="AP7" s="379" t="s">
        <v>42</v>
      </c>
      <c r="AQ7" s="379" t="s">
        <v>43</v>
      </c>
      <c r="AR7" s="389" t="s">
        <v>44</v>
      </c>
      <c r="AS7" s="389" t="s">
        <v>45</v>
      </c>
      <c r="AT7" s="65" t="s">
        <v>46</v>
      </c>
      <c r="AU7" s="65" t="s">
        <v>47</v>
      </c>
      <c r="AV7" s="65" t="s">
        <v>48</v>
      </c>
      <c r="AW7" s="379" t="s">
        <v>49</v>
      </c>
      <c r="AX7" s="389" t="s">
        <v>50</v>
      </c>
      <c r="BH7" s="15">
        <f t="shared" si="0"/>
        <v>50020</v>
      </c>
      <c r="BI7" s="48">
        <f t="shared" si="1"/>
        <v>0</v>
      </c>
      <c r="BJ7" s="49" t="str">
        <f t="shared" si="7"/>
        <v/>
      </c>
      <c r="BK7" s="50" t="e">
        <f t="shared" si="8"/>
        <v>#DIV/0!</v>
      </c>
      <c r="BL7" s="48">
        <f t="shared" si="2"/>
        <v>0</v>
      </c>
      <c r="BM7" s="51" t="str">
        <f t="shared" si="3"/>
        <v>FY1900BUDGET</v>
      </c>
      <c r="BN7" s="52" t="str">
        <f t="shared" si="4"/>
        <v>FY1900BUDGET</v>
      </c>
      <c r="BO7" s="50">
        <f t="shared" si="5"/>
        <v>0</v>
      </c>
      <c r="BP7" s="48">
        <f t="shared" si="6"/>
        <v>0</v>
      </c>
      <c r="BQ7" s="16" t="e">
        <f t="shared" si="9"/>
        <v>#DIV/0!</v>
      </c>
    </row>
    <row r="8" spans="1:69" ht="11.25" customHeight="1" x14ac:dyDescent="0.3">
      <c r="A8" s="19"/>
      <c r="B8" s="14"/>
      <c r="C8" s="14"/>
      <c r="D8" s="100" t="s">
        <v>53</v>
      </c>
      <c r="E8" s="100" t="s">
        <v>54</v>
      </c>
      <c r="F8" s="100" t="s">
        <v>55</v>
      </c>
      <c r="G8" s="100" t="s">
        <v>56</v>
      </c>
      <c r="H8" s="100" t="s">
        <v>57</v>
      </c>
      <c r="I8" s="18"/>
      <c r="J8" s="391"/>
      <c r="K8" s="394"/>
      <c r="L8" s="395"/>
      <c r="M8" s="380"/>
      <c r="N8" s="66" t="s">
        <v>58</v>
      </c>
      <c r="O8" s="396"/>
      <c r="P8" s="378"/>
      <c r="Q8" s="380"/>
      <c r="R8" s="380"/>
      <c r="S8" s="380"/>
      <c r="T8" s="380"/>
      <c r="U8" s="380" t="s">
        <v>59</v>
      </c>
      <c r="V8" s="380" t="s">
        <v>60</v>
      </c>
      <c r="W8" s="65" t="s">
        <v>61</v>
      </c>
      <c r="X8" s="65" t="s">
        <v>61</v>
      </c>
      <c r="Y8" s="65" t="s">
        <v>61</v>
      </c>
      <c r="Z8" s="380"/>
      <c r="AA8" s="380" t="s">
        <v>62</v>
      </c>
      <c r="AB8" s="369"/>
      <c r="AC8" s="370"/>
      <c r="AD8" s="370"/>
      <c r="AE8" s="370"/>
      <c r="AF8" s="371"/>
      <c r="AG8" s="391"/>
      <c r="AH8" s="394"/>
      <c r="AI8" s="395"/>
      <c r="AJ8" s="380"/>
      <c r="AK8" s="66" t="s">
        <v>58</v>
      </c>
      <c r="AL8" s="396"/>
      <c r="AM8" s="396"/>
      <c r="AN8" s="380"/>
      <c r="AO8" s="380"/>
      <c r="AP8" s="380"/>
      <c r="AQ8" s="380"/>
      <c r="AR8" s="405"/>
      <c r="AS8" s="405"/>
      <c r="AT8" s="65" t="s">
        <v>61</v>
      </c>
      <c r="AU8" s="65" t="s">
        <v>61</v>
      </c>
      <c r="AV8" s="65" t="s">
        <v>61</v>
      </c>
      <c r="AW8" s="380"/>
      <c r="AX8" s="405"/>
      <c r="AY8" s="12"/>
      <c r="AZ8" s="12"/>
      <c r="BA8" s="12"/>
      <c r="BB8" s="12"/>
      <c r="BC8" s="12"/>
      <c r="BD8" s="12"/>
      <c r="BE8" s="12"/>
      <c r="BF8" s="12"/>
      <c r="BH8" s="15">
        <f t="shared" si="0"/>
        <v>50077</v>
      </c>
      <c r="BI8" s="48">
        <f t="shared" si="1"/>
        <v>0</v>
      </c>
      <c r="BJ8" s="49" t="str">
        <f t="shared" si="7"/>
        <v/>
      </c>
      <c r="BK8" s="50" t="e">
        <f t="shared" si="8"/>
        <v>#DIV/0!</v>
      </c>
      <c r="BL8" s="48">
        <f t="shared" si="2"/>
        <v>0</v>
      </c>
      <c r="BM8" s="51" t="str">
        <f t="shared" si="3"/>
        <v>FY1900BUDGET</v>
      </c>
      <c r="BN8" s="52" t="str">
        <f t="shared" si="4"/>
        <v>FY1900BUDGET</v>
      </c>
      <c r="BO8" s="50">
        <f t="shared" si="5"/>
        <v>0</v>
      </c>
      <c r="BP8" s="48">
        <f t="shared" si="6"/>
        <v>0</v>
      </c>
      <c r="BQ8" s="16" t="e">
        <f t="shared" si="9"/>
        <v>#DIV/0!</v>
      </c>
    </row>
    <row r="9" spans="1:69" ht="12" customHeight="1" x14ac:dyDescent="0.3">
      <c r="A9" s="381" t="s">
        <v>13</v>
      </c>
      <c r="B9" s="382"/>
      <c r="C9" s="383"/>
      <c r="D9" s="207"/>
      <c r="E9" s="207"/>
      <c r="F9" s="207"/>
      <c r="G9" s="207"/>
      <c r="H9" s="207"/>
      <c r="I9" s="67"/>
      <c r="J9" s="285"/>
      <c r="K9" s="384" t="s">
        <v>238</v>
      </c>
      <c r="L9" s="385"/>
      <c r="M9" s="286"/>
      <c r="N9" s="211"/>
      <c r="O9" s="212"/>
      <c r="P9" s="213"/>
      <c r="Q9" s="214"/>
      <c r="R9" s="68">
        <f>P9*Q9</f>
        <v>0</v>
      </c>
      <c r="S9" s="68">
        <f>IF(N9="",0,R9*0.062*VLOOKUP(N9,Employee_Status,2))</f>
        <v>0</v>
      </c>
      <c r="T9" s="68">
        <f t="shared" ref="T9" si="10">IF(N9="",0,R9*0.0145*VLOOKUP(N9,Employee_Status,2))</f>
        <v>0</v>
      </c>
      <c r="U9" s="68">
        <f>IF(N9="",0,IF(R9&gt;47300,236.5*VLOOKUP(N9,Employee_Status,2),R9*0.005*VLOOKUP(N9,Employee_Status,2)))</f>
        <v>0</v>
      </c>
      <c r="V9" s="68">
        <f>IF(N9="",0,VLOOKUP(O9,CCT_INDUSTRIAL_CODE,2)*Q9)</f>
        <v>0</v>
      </c>
      <c r="W9" s="68">
        <f>IF(N9="",0,(((563.63*12)/IF(N9="S",1560,2080))*Q9)*VLOOKUP(N9,Employee_Status,3)*(1+$W$5))</f>
        <v>0</v>
      </c>
      <c r="X9" s="68">
        <f t="shared" ref="X9:X41" si="11">IF(N9="",0,((VLOOKUP((P9*2080),Life_Ins,2)/IF(N9="S",1560,2080))*Q9)*VLOOKUP(N9,Employee_Status,3))*(1+$X$5)</f>
        <v>0</v>
      </c>
      <c r="Y9" s="68">
        <f t="shared" ref="Y9:Y40" si="12">IF(N9="",0,(((30.68*12)/IF(N9="S",1560,2080))*Q9)*VLOOKUP(N9,Employee_Status,3))*(1+$Y$5)</f>
        <v>0</v>
      </c>
      <c r="Z9" s="68">
        <f>R9*0.06</f>
        <v>0</v>
      </c>
      <c r="AA9" s="68">
        <f>SUM(S9:Z9)</f>
        <v>0</v>
      </c>
      <c r="AB9" s="369"/>
      <c r="AC9" s="370"/>
      <c r="AD9" s="370"/>
      <c r="AE9" s="370"/>
      <c r="AF9" s="371"/>
      <c r="AG9" s="209"/>
      <c r="AH9" s="322"/>
      <c r="AI9" s="323"/>
      <c r="AJ9" s="210"/>
      <c r="AK9" s="211"/>
      <c r="AL9" s="212"/>
      <c r="AM9" s="213"/>
      <c r="AN9" s="214"/>
      <c r="AO9" s="68">
        <f>AM9*AN9</f>
        <v>0</v>
      </c>
      <c r="AP9" s="68">
        <f t="shared" ref="AP9" si="13">IF(AK9="",0,AO9*0.062*VLOOKUP(AK9,Employee_Status,2))</f>
        <v>0</v>
      </c>
      <c r="AQ9" s="68">
        <f t="shared" ref="AQ9" si="14">IF(AK9="",0,AO9*0.0145*VLOOKUP(AK9,Employee_Status,2))</f>
        <v>0</v>
      </c>
      <c r="AR9" s="68">
        <f t="shared" ref="AR9:AR40" si="15">IF(AK9="",0,IF(AO9&gt;47300,236.5*VLOOKUP(AK9,Employee_Status,2),AO9*0.005*VLOOKUP(AK9,Employee_Status,2)))</f>
        <v>0</v>
      </c>
      <c r="AS9" s="68">
        <f t="shared" ref="AS9" si="16">IF(AK9="",0,VLOOKUP(AL9,CCT_INDUSTRIAL_CODE,2)*AN9)</f>
        <v>0</v>
      </c>
      <c r="AT9" s="68">
        <f t="shared" ref="AT9:AT40" si="17">IF(AK9="",0,(((563.63*12)/IF(AK9="S",1560,2080))*AN9)*VLOOKUP(AK9,Employee_Status,3)*(1+$W$5))</f>
        <v>0</v>
      </c>
      <c r="AU9" s="68">
        <f t="shared" ref="AU9:AU41" si="18">IF(AK9="",0,((VLOOKUP((AM9*2080),Life_Ins,2)/IF(AK9="S",1560,2080))*AN9)*VLOOKUP(AK9,Employee_Status,3))*(1+$X$5)</f>
        <v>0</v>
      </c>
      <c r="AV9" s="68">
        <f t="shared" ref="AV9:AV40" si="19">IF(AK9="",0,(((30.68*12)/IF(AK9="S",1560,2080))*AN9)*VLOOKUP(AK9,Employee_Status,3))*(1+$Y$5)</f>
        <v>0</v>
      </c>
      <c r="AW9" s="68">
        <f t="shared" ref="AW9:AW67" si="20">AO9*0.06</f>
        <v>0</v>
      </c>
      <c r="AX9" s="68">
        <f t="shared" ref="AX9:AX67" si="21">SUM(AP9:AW9)</f>
        <v>0</v>
      </c>
      <c r="AY9" s="12"/>
      <c r="AZ9" s="12"/>
      <c r="BA9" s="12"/>
      <c r="BB9" s="12"/>
      <c r="BC9" s="12"/>
      <c r="BD9" s="12"/>
      <c r="BE9" s="12"/>
      <c r="BF9" s="12"/>
      <c r="BH9" s="15">
        <f t="shared" si="0"/>
        <v>50210</v>
      </c>
      <c r="BI9" s="48">
        <f t="shared" si="1"/>
        <v>0</v>
      </c>
      <c r="BJ9" s="49" t="str">
        <f t="shared" si="7"/>
        <v/>
      </c>
      <c r="BK9" s="50" t="e">
        <f t="shared" si="8"/>
        <v>#DIV/0!</v>
      </c>
      <c r="BL9" s="48">
        <f t="shared" si="2"/>
        <v>0</v>
      </c>
      <c r="BM9" s="51" t="str">
        <f t="shared" si="3"/>
        <v>FY1900BUDGET</v>
      </c>
      <c r="BN9" s="52" t="str">
        <f t="shared" si="4"/>
        <v>FY1900BUDGET</v>
      </c>
      <c r="BO9" s="50">
        <f t="shared" si="5"/>
        <v>0</v>
      </c>
      <c r="BP9" s="48">
        <f t="shared" si="6"/>
        <v>0</v>
      </c>
      <c r="BQ9" s="16" t="e">
        <f t="shared" si="9"/>
        <v>#DIV/0!</v>
      </c>
    </row>
    <row r="10" spans="1:69" ht="12" customHeight="1" x14ac:dyDescent="0.3">
      <c r="A10" s="386" t="s">
        <v>22</v>
      </c>
      <c r="B10" s="387"/>
      <c r="C10" s="388"/>
      <c r="D10" s="69"/>
      <c r="E10" s="69"/>
      <c r="F10" s="69"/>
      <c r="G10" s="69"/>
      <c r="H10" s="69"/>
      <c r="I10" s="70"/>
      <c r="J10" s="209"/>
      <c r="K10" s="322"/>
      <c r="L10" s="323"/>
      <c r="M10" s="210"/>
      <c r="N10" s="211"/>
      <c r="O10" s="212"/>
      <c r="P10" s="213"/>
      <c r="Q10" s="214"/>
      <c r="R10" s="68">
        <f t="shared" ref="R10:R63" si="22">P10*Q10</f>
        <v>0</v>
      </c>
      <c r="S10" s="68">
        <f t="shared" ref="S10:S63" si="23">IF(N10="",0,R10*0.062*VLOOKUP(N10,Employee_Status,2))</f>
        <v>0</v>
      </c>
      <c r="T10" s="68">
        <f t="shared" ref="T10:T63" si="24">IF(N10="",0,R10*0.0145*VLOOKUP(N10,Employee_Status,2))</f>
        <v>0</v>
      </c>
      <c r="U10" s="68">
        <f t="shared" ref="U10:U40" si="25">IF(N10="",0,IF(R10&gt;47300,236.5*VLOOKUP(N10,Employee_Status,2),R10*0.005*VLOOKUP(N10,Employee_Status,2)))</f>
        <v>0</v>
      </c>
      <c r="V10" s="68">
        <f t="shared" ref="V10:V63" si="26">IF(N10="",0,VLOOKUP(O10,CCT_INDUSTRIAL_CODE,2)*Q10)</f>
        <v>0</v>
      </c>
      <c r="W10" s="68">
        <f t="shared" ref="W10:W40" si="27">IF(N10="",0,(((563.63*12)/IF(N10="S",1560,2080))*Q10)*VLOOKUP(N10,Employee_Status,3)*(1+$W$5))</f>
        <v>0</v>
      </c>
      <c r="X10" s="68">
        <f t="shared" si="11"/>
        <v>0</v>
      </c>
      <c r="Y10" s="68">
        <f t="shared" si="12"/>
        <v>0</v>
      </c>
      <c r="Z10" s="68">
        <f t="shared" ref="Z10:Z63" si="28">R10*0.06</f>
        <v>0</v>
      </c>
      <c r="AA10" s="68">
        <f t="shared" ref="AA10:AA63" si="29">SUM(S10:Z10)</f>
        <v>0</v>
      </c>
      <c r="AB10" s="369"/>
      <c r="AC10" s="370"/>
      <c r="AD10" s="370"/>
      <c r="AE10" s="370"/>
      <c r="AF10" s="371"/>
      <c r="AG10" s="209"/>
      <c r="AH10" s="322"/>
      <c r="AI10" s="323"/>
      <c r="AJ10" s="210"/>
      <c r="AK10" s="211"/>
      <c r="AL10" s="212"/>
      <c r="AM10" s="213"/>
      <c r="AN10" s="214"/>
      <c r="AO10" s="68">
        <f t="shared" ref="AO10:AO67" si="30">AM10*AN10</f>
        <v>0</v>
      </c>
      <c r="AP10" s="68">
        <f t="shared" ref="AP10:AP67" si="31">IF(AK10="",0,AO10*0.062*VLOOKUP(AK10,Employee_Status,2))</f>
        <v>0</v>
      </c>
      <c r="AQ10" s="68">
        <f t="shared" ref="AQ10:AQ67" si="32">IF(AK10="",0,AO10*0.0145*VLOOKUP(AK10,Employee_Status,2))</f>
        <v>0</v>
      </c>
      <c r="AR10" s="68">
        <f t="shared" si="15"/>
        <v>0</v>
      </c>
      <c r="AS10" s="68">
        <f t="shared" ref="AS10:AS67" si="33">IF(AK10="",0,VLOOKUP(AL10,CCT_INDUSTRIAL_CODE,2)*AN10)</f>
        <v>0</v>
      </c>
      <c r="AT10" s="68">
        <f t="shared" si="17"/>
        <v>0</v>
      </c>
      <c r="AU10" s="68">
        <f t="shared" si="18"/>
        <v>0</v>
      </c>
      <c r="AV10" s="68">
        <f t="shared" si="19"/>
        <v>0</v>
      </c>
      <c r="AW10" s="68">
        <f t="shared" si="20"/>
        <v>0</v>
      </c>
      <c r="AX10" s="68">
        <f t="shared" si="21"/>
        <v>0</v>
      </c>
      <c r="AY10" s="12"/>
      <c r="AZ10" s="12"/>
      <c r="BA10" s="12"/>
      <c r="BB10" s="12"/>
      <c r="BC10" s="12"/>
      <c r="BD10" s="12"/>
      <c r="BE10" s="12"/>
      <c r="BF10" s="12"/>
      <c r="BH10" s="15">
        <f t="shared" si="0"/>
        <v>54070</v>
      </c>
      <c r="BI10" s="48">
        <f t="shared" si="1"/>
        <v>0</v>
      </c>
      <c r="BJ10" s="49" t="str">
        <f t="shared" si="7"/>
        <v/>
      </c>
      <c r="BK10" s="50" t="e">
        <f t="shared" si="8"/>
        <v>#DIV/0!</v>
      </c>
      <c r="BL10" s="48">
        <f t="shared" si="2"/>
        <v>0</v>
      </c>
      <c r="BM10" s="51" t="str">
        <f t="shared" si="3"/>
        <v>FY1900BUDGET</v>
      </c>
      <c r="BN10" s="52" t="str">
        <f t="shared" si="4"/>
        <v>FY1900BUDGET</v>
      </c>
      <c r="BO10" s="50">
        <f t="shared" si="5"/>
        <v>0</v>
      </c>
      <c r="BP10" s="48">
        <f t="shared" si="6"/>
        <v>0</v>
      </c>
      <c r="BQ10" s="16" t="e">
        <f t="shared" si="9"/>
        <v>#DIV/0!</v>
      </c>
    </row>
    <row r="11" spans="1:69" ht="12" customHeight="1" x14ac:dyDescent="0.3">
      <c r="A11" s="352"/>
      <c r="B11" s="115">
        <v>50010</v>
      </c>
      <c r="C11" s="245" t="s">
        <v>63</v>
      </c>
      <c r="D11" s="208"/>
      <c r="E11" s="208"/>
      <c r="F11" s="208"/>
      <c r="G11" s="208"/>
      <c r="H11" s="208"/>
      <c r="I11" s="71">
        <f>SUM(D11:H11)</f>
        <v>0</v>
      </c>
      <c r="J11" s="209"/>
      <c r="K11" s="322" t="s">
        <v>227</v>
      </c>
      <c r="L11" s="323"/>
      <c r="M11" s="210"/>
      <c r="N11" s="211" t="s">
        <v>52</v>
      </c>
      <c r="O11" s="212">
        <v>19</v>
      </c>
      <c r="P11" s="213"/>
      <c r="Q11" s="214"/>
      <c r="R11" s="68">
        <f t="shared" si="22"/>
        <v>0</v>
      </c>
      <c r="S11" s="68">
        <f t="shared" si="23"/>
        <v>0</v>
      </c>
      <c r="T11" s="68">
        <f t="shared" si="24"/>
        <v>0</v>
      </c>
      <c r="U11" s="68">
        <f t="shared" si="25"/>
        <v>0</v>
      </c>
      <c r="V11" s="68">
        <f t="shared" si="26"/>
        <v>0</v>
      </c>
      <c r="W11" s="68">
        <f t="shared" si="27"/>
        <v>0</v>
      </c>
      <c r="X11" s="68">
        <f t="shared" si="11"/>
        <v>0</v>
      </c>
      <c r="Y11" s="68">
        <f t="shared" si="12"/>
        <v>0</v>
      </c>
      <c r="Z11" s="68">
        <f t="shared" si="28"/>
        <v>0</v>
      </c>
      <c r="AA11" s="68">
        <f t="shared" si="29"/>
        <v>0</v>
      </c>
      <c r="AB11" s="372"/>
      <c r="AC11" s="373"/>
      <c r="AD11" s="373"/>
      <c r="AE11" s="373"/>
      <c r="AF11" s="374"/>
      <c r="AG11" s="209"/>
      <c r="AH11" s="322"/>
      <c r="AI11" s="323"/>
      <c r="AJ11" s="210"/>
      <c r="AK11" s="211"/>
      <c r="AL11" s="212"/>
      <c r="AM11" s="213"/>
      <c r="AN11" s="214"/>
      <c r="AO11" s="68">
        <f t="shared" si="30"/>
        <v>0</v>
      </c>
      <c r="AP11" s="68">
        <f t="shared" si="31"/>
        <v>0</v>
      </c>
      <c r="AQ11" s="68">
        <f t="shared" si="32"/>
        <v>0</v>
      </c>
      <c r="AR11" s="68">
        <f t="shared" si="15"/>
        <v>0</v>
      </c>
      <c r="AS11" s="68">
        <f t="shared" si="33"/>
        <v>0</v>
      </c>
      <c r="AT11" s="68">
        <f t="shared" si="17"/>
        <v>0</v>
      </c>
      <c r="AU11" s="68">
        <f t="shared" si="18"/>
        <v>0</v>
      </c>
      <c r="AV11" s="68">
        <f t="shared" si="19"/>
        <v>0</v>
      </c>
      <c r="AW11" s="68">
        <f t="shared" si="20"/>
        <v>0</v>
      </c>
      <c r="AX11" s="68">
        <f t="shared" si="21"/>
        <v>0</v>
      </c>
      <c r="AY11" s="12"/>
      <c r="AZ11" s="12"/>
      <c r="BA11" s="12"/>
      <c r="BB11" s="12"/>
      <c r="BC11" s="12"/>
      <c r="BD11" s="12"/>
      <c r="BE11" s="12"/>
      <c r="BF11" s="12"/>
      <c r="BH11" s="15">
        <f t="shared" si="0"/>
        <v>53020</v>
      </c>
      <c r="BI11" s="48">
        <f t="shared" si="1"/>
        <v>0</v>
      </c>
      <c r="BJ11" s="49" t="str">
        <f t="shared" si="7"/>
        <v/>
      </c>
      <c r="BK11" s="50" t="e">
        <f t="shared" si="8"/>
        <v>#DIV/0!</v>
      </c>
      <c r="BL11" s="48">
        <f t="shared" si="2"/>
        <v>0</v>
      </c>
      <c r="BM11" s="51" t="str">
        <f t="shared" si="3"/>
        <v>FY1900BUDGET</v>
      </c>
      <c r="BN11" s="52" t="str">
        <f t="shared" si="4"/>
        <v>FY1900BUDGET</v>
      </c>
      <c r="BO11" s="50">
        <f t="shared" si="5"/>
        <v>0</v>
      </c>
      <c r="BP11" s="48">
        <f t="shared" si="6"/>
        <v>0</v>
      </c>
      <c r="BQ11" s="16" t="e">
        <f t="shared" si="9"/>
        <v>#DIV/0!</v>
      </c>
    </row>
    <row r="12" spans="1:69" ht="12" customHeight="1" x14ac:dyDescent="0.3">
      <c r="A12" s="353"/>
      <c r="B12" s="115">
        <v>50019</v>
      </c>
      <c r="C12" s="245" t="s">
        <v>68</v>
      </c>
      <c r="D12" s="208"/>
      <c r="E12" s="208"/>
      <c r="F12" s="208"/>
      <c r="G12" s="208"/>
      <c r="H12" s="208"/>
      <c r="I12" s="71">
        <f t="shared" ref="I12:I22" si="34">SUM(D12:H12)</f>
        <v>0</v>
      </c>
      <c r="J12" s="209"/>
      <c r="K12" s="322" t="s">
        <v>228</v>
      </c>
      <c r="L12" s="323"/>
      <c r="M12" s="210"/>
      <c r="N12" s="211" t="s">
        <v>52</v>
      </c>
      <c r="O12" s="212">
        <v>19</v>
      </c>
      <c r="P12" s="213"/>
      <c r="Q12" s="214"/>
      <c r="R12" s="68">
        <f t="shared" si="22"/>
        <v>0</v>
      </c>
      <c r="S12" s="68">
        <f t="shared" si="23"/>
        <v>0</v>
      </c>
      <c r="T12" s="68">
        <f t="shared" si="24"/>
        <v>0</v>
      </c>
      <c r="U12" s="68">
        <f t="shared" si="25"/>
        <v>0</v>
      </c>
      <c r="V12" s="68">
        <f t="shared" si="26"/>
        <v>0</v>
      </c>
      <c r="W12" s="68">
        <f t="shared" si="27"/>
        <v>0</v>
      </c>
      <c r="X12" s="68">
        <f t="shared" si="11"/>
        <v>0</v>
      </c>
      <c r="Y12" s="68">
        <f t="shared" si="12"/>
        <v>0</v>
      </c>
      <c r="Z12" s="68">
        <f t="shared" si="28"/>
        <v>0</v>
      </c>
      <c r="AA12" s="68">
        <f t="shared" si="29"/>
        <v>0</v>
      </c>
      <c r="AB12" s="375" t="s">
        <v>107</v>
      </c>
      <c r="AC12" s="376"/>
      <c r="AD12" s="72"/>
      <c r="AE12" s="73" t="s">
        <v>219</v>
      </c>
      <c r="AF12" s="74" t="s">
        <v>220</v>
      </c>
      <c r="AG12" s="209"/>
      <c r="AH12" s="322"/>
      <c r="AI12" s="323"/>
      <c r="AJ12" s="210"/>
      <c r="AK12" s="211"/>
      <c r="AL12" s="212"/>
      <c r="AM12" s="213"/>
      <c r="AN12" s="214"/>
      <c r="AO12" s="68">
        <f t="shared" si="30"/>
        <v>0</v>
      </c>
      <c r="AP12" s="68">
        <f t="shared" si="31"/>
        <v>0</v>
      </c>
      <c r="AQ12" s="68">
        <f t="shared" si="32"/>
        <v>0</v>
      </c>
      <c r="AR12" s="68">
        <f t="shared" si="15"/>
        <v>0</v>
      </c>
      <c r="AS12" s="68">
        <f t="shared" si="33"/>
        <v>0</v>
      </c>
      <c r="AT12" s="68">
        <f t="shared" si="17"/>
        <v>0</v>
      </c>
      <c r="AU12" s="68">
        <f t="shared" si="18"/>
        <v>0</v>
      </c>
      <c r="AV12" s="68">
        <f t="shared" si="19"/>
        <v>0</v>
      </c>
      <c r="AW12" s="68">
        <f t="shared" si="20"/>
        <v>0</v>
      </c>
      <c r="AX12" s="68">
        <f t="shared" si="21"/>
        <v>0</v>
      </c>
      <c r="AY12" s="12"/>
      <c r="AZ12" s="12"/>
      <c r="BA12" s="12"/>
      <c r="BB12" s="12"/>
      <c r="BC12" s="12"/>
      <c r="BD12" s="12"/>
      <c r="BE12" s="12"/>
      <c r="BF12" s="12"/>
      <c r="BH12" s="15">
        <f t="shared" si="0"/>
        <v>53160</v>
      </c>
      <c r="BI12" s="48">
        <f t="shared" si="1"/>
        <v>0</v>
      </c>
      <c r="BJ12" s="49" t="str">
        <f t="shared" si="7"/>
        <v/>
      </c>
      <c r="BK12" s="50" t="e">
        <f t="shared" si="8"/>
        <v>#DIV/0!</v>
      </c>
      <c r="BL12" s="48">
        <f t="shared" si="2"/>
        <v>0</v>
      </c>
      <c r="BM12" s="51" t="str">
        <f t="shared" si="3"/>
        <v>FY1900BUDGET</v>
      </c>
      <c r="BN12" s="52" t="str">
        <f t="shared" si="4"/>
        <v>FY1900BUDGET</v>
      </c>
      <c r="BO12" s="50">
        <f t="shared" si="5"/>
        <v>0</v>
      </c>
      <c r="BP12" s="48">
        <f t="shared" si="6"/>
        <v>0</v>
      </c>
      <c r="BQ12" s="16" t="e">
        <f t="shared" si="9"/>
        <v>#DIV/0!</v>
      </c>
    </row>
    <row r="13" spans="1:69" ht="12" customHeight="1" x14ac:dyDescent="0.3">
      <c r="A13" s="353"/>
      <c r="B13" s="115">
        <v>50020</v>
      </c>
      <c r="C13" s="245" t="s">
        <v>64</v>
      </c>
      <c r="D13" s="208"/>
      <c r="E13" s="208"/>
      <c r="F13" s="208"/>
      <c r="G13" s="208"/>
      <c r="H13" s="208"/>
      <c r="I13" s="71">
        <f t="shared" si="34"/>
        <v>0</v>
      </c>
      <c r="J13" s="209"/>
      <c r="K13" s="322" t="s">
        <v>228</v>
      </c>
      <c r="L13" s="323"/>
      <c r="M13" s="210"/>
      <c r="N13" s="211" t="s">
        <v>52</v>
      </c>
      <c r="O13" s="212">
        <v>19</v>
      </c>
      <c r="P13" s="213"/>
      <c r="Q13" s="214"/>
      <c r="R13" s="68">
        <f t="shared" si="22"/>
        <v>0</v>
      </c>
      <c r="S13" s="68">
        <f t="shared" si="23"/>
        <v>0</v>
      </c>
      <c r="T13" s="68">
        <f t="shared" si="24"/>
        <v>0</v>
      </c>
      <c r="U13" s="68">
        <f t="shared" si="25"/>
        <v>0</v>
      </c>
      <c r="V13" s="68">
        <f t="shared" si="26"/>
        <v>0</v>
      </c>
      <c r="W13" s="68">
        <f t="shared" si="27"/>
        <v>0</v>
      </c>
      <c r="X13" s="68">
        <f t="shared" si="11"/>
        <v>0</v>
      </c>
      <c r="Y13" s="68">
        <f t="shared" si="12"/>
        <v>0</v>
      </c>
      <c r="Z13" s="68">
        <f t="shared" si="28"/>
        <v>0</v>
      </c>
      <c r="AA13" s="68">
        <f t="shared" si="29"/>
        <v>0</v>
      </c>
      <c r="AB13" s="76" t="str">
        <f>A35</f>
        <v>SUPPLIES AND MATERIALS</v>
      </c>
      <c r="AC13" s="77"/>
      <c r="AD13" s="78"/>
      <c r="AE13" s="79"/>
      <c r="AF13" s="80"/>
      <c r="AG13" s="209"/>
      <c r="AH13" s="322"/>
      <c r="AI13" s="323"/>
      <c r="AJ13" s="210"/>
      <c r="AK13" s="211"/>
      <c r="AL13" s="212"/>
      <c r="AM13" s="213"/>
      <c r="AN13" s="214"/>
      <c r="AO13" s="68">
        <f t="shared" si="30"/>
        <v>0</v>
      </c>
      <c r="AP13" s="68">
        <f t="shared" si="31"/>
        <v>0</v>
      </c>
      <c r="AQ13" s="68">
        <f t="shared" si="32"/>
        <v>0</v>
      </c>
      <c r="AR13" s="68">
        <f t="shared" si="15"/>
        <v>0</v>
      </c>
      <c r="AS13" s="68">
        <f t="shared" si="33"/>
        <v>0</v>
      </c>
      <c r="AT13" s="68">
        <f t="shared" si="17"/>
        <v>0</v>
      </c>
      <c r="AU13" s="68">
        <f t="shared" si="18"/>
        <v>0</v>
      </c>
      <c r="AV13" s="68">
        <f t="shared" si="19"/>
        <v>0</v>
      </c>
      <c r="AW13" s="68">
        <f t="shared" si="20"/>
        <v>0</v>
      </c>
      <c r="AX13" s="68">
        <f t="shared" si="21"/>
        <v>0</v>
      </c>
      <c r="AY13" s="12"/>
      <c r="AZ13" s="12"/>
      <c r="BA13" s="12"/>
      <c r="BB13" s="12"/>
      <c r="BC13" s="12"/>
      <c r="BD13" s="12"/>
      <c r="BE13" s="12"/>
      <c r="BF13" s="12"/>
      <c r="BH13" s="15">
        <f t="shared" si="0"/>
        <v>53675</v>
      </c>
      <c r="BI13" s="48">
        <f t="shared" si="1"/>
        <v>0</v>
      </c>
      <c r="BJ13" s="49" t="str">
        <f t="shared" si="7"/>
        <v/>
      </c>
      <c r="BK13" s="50" t="e">
        <f t="shared" si="8"/>
        <v>#DIV/0!</v>
      </c>
      <c r="BL13" s="48">
        <f t="shared" si="2"/>
        <v>0</v>
      </c>
      <c r="BM13" s="51" t="str">
        <f t="shared" si="3"/>
        <v>FY1900BUDGET</v>
      </c>
      <c r="BN13" s="52" t="str">
        <f t="shared" si="4"/>
        <v>FY1900BUDGET</v>
      </c>
      <c r="BO13" s="50">
        <f t="shared" si="5"/>
        <v>0</v>
      </c>
      <c r="BP13" s="48">
        <f t="shared" si="6"/>
        <v>0</v>
      </c>
      <c r="BQ13" s="16" t="e">
        <f t="shared" si="9"/>
        <v>#DIV/0!</v>
      </c>
    </row>
    <row r="14" spans="1:69" ht="12" customHeight="1" x14ac:dyDescent="0.3">
      <c r="A14" s="353"/>
      <c r="B14" s="115">
        <v>50077</v>
      </c>
      <c r="C14" s="245" t="s">
        <v>67</v>
      </c>
      <c r="D14" s="208"/>
      <c r="E14" s="208"/>
      <c r="F14" s="208"/>
      <c r="G14" s="208"/>
      <c r="H14" s="208"/>
      <c r="I14" s="71">
        <f t="shared" si="34"/>
        <v>0</v>
      </c>
      <c r="J14" s="209"/>
      <c r="K14" s="322" t="s">
        <v>229</v>
      </c>
      <c r="L14" s="323"/>
      <c r="M14" s="210"/>
      <c r="N14" s="211" t="s">
        <v>52</v>
      </c>
      <c r="O14" s="212">
        <v>19</v>
      </c>
      <c r="P14" s="213"/>
      <c r="Q14" s="214"/>
      <c r="R14" s="68">
        <f t="shared" si="22"/>
        <v>0</v>
      </c>
      <c r="S14" s="68">
        <f t="shared" si="23"/>
        <v>0</v>
      </c>
      <c r="T14" s="68">
        <f t="shared" si="24"/>
        <v>0</v>
      </c>
      <c r="U14" s="68">
        <f t="shared" si="25"/>
        <v>0</v>
      </c>
      <c r="V14" s="68">
        <f t="shared" si="26"/>
        <v>0</v>
      </c>
      <c r="W14" s="68">
        <f t="shared" si="27"/>
        <v>0</v>
      </c>
      <c r="X14" s="68">
        <f t="shared" si="11"/>
        <v>0</v>
      </c>
      <c r="Y14" s="68">
        <f t="shared" si="12"/>
        <v>0</v>
      </c>
      <c r="Z14" s="68">
        <f t="shared" si="28"/>
        <v>0</v>
      </c>
      <c r="AA14" s="68">
        <f t="shared" si="29"/>
        <v>0</v>
      </c>
      <c r="AB14" s="198"/>
      <c r="AC14" s="82" t="str">
        <f>C36</f>
        <v>Office Supplies</v>
      </c>
      <c r="AD14" s="83"/>
      <c r="AE14" s="84">
        <f>I36</f>
        <v>0</v>
      </c>
      <c r="AF14" s="218" t="s">
        <v>230</v>
      </c>
      <c r="AG14" s="209"/>
      <c r="AH14" s="322"/>
      <c r="AI14" s="323"/>
      <c r="AJ14" s="210"/>
      <c r="AK14" s="211"/>
      <c r="AL14" s="212"/>
      <c r="AM14" s="213"/>
      <c r="AN14" s="214"/>
      <c r="AO14" s="68">
        <f t="shared" si="30"/>
        <v>0</v>
      </c>
      <c r="AP14" s="68">
        <f t="shared" si="31"/>
        <v>0</v>
      </c>
      <c r="AQ14" s="68">
        <f t="shared" si="32"/>
        <v>0</v>
      </c>
      <c r="AR14" s="68">
        <f t="shared" si="15"/>
        <v>0</v>
      </c>
      <c r="AS14" s="68">
        <f t="shared" si="33"/>
        <v>0</v>
      </c>
      <c r="AT14" s="68">
        <f t="shared" si="17"/>
        <v>0</v>
      </c>
      <c r="AU14" s="68">
        <f t="shared" si="18"/>
        <v>0</v>
      </c>
      <c r="AV14" s="68">
        <f t="shared" si="19"/>
        <v>0</v>
      </c>
      <c r="AW14" s="68">
        <f t="shared" si="20"/>
        <v>0</v>
      </c>
      <c r="AX14" s="68">
        <f t="shared" si="21"/>
        <v>0</v>
      </c>
      <c r="AY14" s="12"/>
      <c r="AZ14" s="12"/>
      <c r="BA14" s="12"/>
      <c r="BB14" s="12"/>
      <c r="BC14" s="12"/>
      <c r="BD14" s="12"/>
      <c r="BE14" s="12"/>
      <c r="BF14" s="12"/>
      <c r="BH14" s="15">
        <f t="shared" si="0"/>
        <v>54090</v>
      </c>
      <c r="BI14" s="48">
        <f t="shared" si="1"/>
        <v>0</v>
      </c>
      <c r="BJ14" s="49" t="str">
        <f t="shared" si="7"/>
        <v/>
      </c>
      <c r="BK14" s="50" t="e">
        <f t="shared" si="8"/>
        <v>#DIV/0!</v>
      </c>
      <c r="BL14" s="48">
        <f t="shared" si="2"/>
        <v>0</v>
      </c>
      <c r="BM14" s="51" t="str">
        <f t="shared" si="3"/>
        <v>FY1900BUDGET</v>
      </c>
      <c r="BN14" s="52" t="str">
        <f t="shared" si="4"/>
        <v>FY1900BUDGET</v>
      </c>
      <c r="BO14" s="50">
        <f t="shared" si="5"/>
        <v>0</v>
      </c>
      <c r="BP14" s="48">
        <f t="shared" si="6"/>
        <v>0</v>
      </c>
      <c r="BQ14" s="16" t="e">
        <f t="shared" si="9"/>
        <v>#DIV/0!</v>
      </c>
    </row>
    <row r="15" spans="1:69" ht="12" customHeight="1" x14ac:dyDescent="0.3">
      <c r="A15" s="353"/>
      <c r="B15" s="115">
        <v>50210</v>
      </c>
      <c r="C15" s="245" t="s">
        <v>65</v>
      </c>
      <c r="D15" s="208"/>
      <c r="E15" s="208"/>
      <c r="F15" s="208"/>
      <c r="G15" s="208"/>
      <c r="H15" s="208"/>
      <c r="I15" s="71">
        <f t="shared" si="34"/>
        <v>0</v>
      </c>
      <c r="J15" s="209"/>
      <c r="K15" s="322"/>
      <c r="L15" s="323"/>
      <c r="M15" s="210"/>
      <c r="N15" s="211"/>
      <c r="O15" s="212"/>
      <c r="P15" s="213"/>
      <c r="Q15" s="214"/>
      <c r="R15" s="68">
        <f t="shared" si="22"/>
        <v>0</v>
      </c>
      <c r="S15" s="68">
        <f t="shared" si="23"/>
        <v>0</v>
      </c>
      <c r="T15" s="68">
        <f t="shared" si="24"/>
        <v>0</v>
      </c>
      <c r="U15" s="68">
        <f t="shared" si="25"/>
        <v>0</v>
      </c>
      <c r="V15" s="68">
        <f t="shared" si="26"/>
        <v>0</v>
      </c>
      <c r="W15" s="68">
        <f t="shared" si="27"/>
        <v>0</v>
      </c>
      <c r="X15" s="68">
        <f t="shared" si="11"/>
        <v>0</v>
      </c>
      <c r="Y15" s="68">
        <f t="shared" si="12"/>
        <v>0</v>
      </c>
      <c r="Z15" s="68">
        <f t="shared" si="28"/>
        <v>0</v>
      </c>
      <c r="AA15" s="68">
        <f t="shared" si="29"/>
        <v>0</v>
      </c>
      <c r="AB15" s="199"/>
      <c r="AC15" s="82" t="str">
        <f>C37</f>
        <v>Program Supplies</v>
      </c>
      <c r="AD15" s="83"/>
      <c r="AE15" s="84">
        <f>I37</f>
        <v>0</v>
      </c>
      <c r="AF15" s="219" t="s">
        <v>231</v>
      </c>
      <c r="AG15" s="209"/>
      <c r="AH15" s="322"/>
      <c r="AI15" s="323"/>
      <c r="AJ15" s="210"/>
      <c r="AK15" s="211"/>
      <c r="AL15" s="212"/>
      <c r="AM15" s="213"/>
      <c r="AN15" s="214"/>
      <c r="AO15" s="68">
        <f t="shared" si="30"/>
        <v>0</v>
      </c>
      <c r="AP15" s="68">
        <f t="shared" si="31"/>
        <v>0</v>
      </c>
      <c r="AQ15" s="68">
        <f t="shared" si="32"/>
        <v>0</v>
      </c>
      <c r="AR15" s="68">
        <f t="shared" si="15"/>
        <v>0</v>
      </c>
      <c r="AS15" s="68">
        <f t="shared" si="33"/>
        <v>0</v>
      </c>
      <c r="AT15" s="68">
        <f t="shared" si="17"/>
        <v>0</v>
      </c>
      <c r="AU15" s="68">
        <f t="shared" si="18"/>
        <v>0</v>
      </c>
      <c r="AV15" s="68">
        <f t="shared" si="19"/>
        <v>0</v>
      </c>
      <c r="AW15" s="68">
        <f t="shared" si="20"/>
        <v>0</v>
      </c>
      <c r="AX15" s="68">
        <f t="shared" si="21"/>
        <v>0</v>
      </c>
      <c r="AY15" s="12"/>
      <c r="AZ15" s="12"/>
      <c r="BA15" s="12"/>
      <c r="BB15" s="12"/>
      <c r="BC15" s="12"/>
      <c r="BD15" s="12"/>
      <c r="BE15" s="12"/>
      <c r="BF15" s="12"/>
      <c r="BH15" s="15">
        <f>B24</f>
        <v>54510</v>
      </c>
      <c r="BI15" s="48">
        <f t="shared" si="1"/>
        <v>0</v>
      </c>
      <c r="BJ15" s="49" t="str">
        <f t="shared" si="7"/>
        <v/>
      </c>
      <c r="BK15" s="50" t="e">
        <f t="shared" si="8"/>
        <v>#DIV/0!</v>
      </c>
      <c r="BL15" s="48">
        <f t="shared" si="2"/>
        <v>0</v>
      </c>
      <c r="BM15" s="51" t="str">
        <f t="shared" si="3"/>
        <v>FY1900BUDGET</v>
      </c>
      <c r="BN15" s="52" t="str">
        <f t="shared" si="4"/>
        <v>FY1900BUDGET</v>
      </c>
      <c r="BO15" s="50">
        <f>I24</f>
        <v>0</v>
      </c>
      <c r="BP15" s="48">
        <f t="shared" si="6"/>
        <v>0</v>
      </c>
      <c r="BQ15" s="16" t="e">
        <f t="shared" si="9"/>
        <v>#DIV/0!</v>
      </c>
    </row>
    <row r="16" spans="1:69" ht="12" customHeight="1" x14ac:dyDescent="0.3">
      <c r="A16" s="353"/>
      <c r="B16" s="115">
        <v>54070</v>
      </c>
      <c r="C16" s="245" t="s">
        <v>224</v>
      </c>
      <c r="D16" s="208"/>
      <c r="E16" s="208"/>
      <c r="F16" s="208"/>
      <c r="G16" s="208"/>
      <c r="H16" s="208"/>
      <c r="I16" s="71">
        <f t="shared" si="34"/>
        <v>0</v>
      </c>
      <c r="J16" s="209" t="s">
        <v>239</v>
      </c>
      <c r="K16" s="322" t="s">
        <v>240</v>
      </c>
      <c r="L16" s="323"/>
      <c r="M16" s="287" t="s">
        <v>241</v>
      </c>
      <c r="N16" s="211" t="s">
        <v>52</v>
      </c>
      <c r="O16" s="212">
        <v>27</v>
      </c>
      <c r="P16" s="213"/>
      <c r="Q16" s="214"/>
      <c r="R16" s="68">
        <f t="shared" si="22"/>
        <v>0</v>
      </c>
      <c r="S16" s="68">
        <f t="shared" si="23"/>
        <v>0</v>
      </c>
      <c r="T16" s="68">
        <f t="shared" si="24"/>
        <v>0</v>
      </c>
      <c r="U16" s="68">
        <f t="shared" si="25"/>
        <v>0</v>
      </c>
      <c r="V16" s="68">
        <f t="shared" si="26"/>
        <v>0</v>
      </c>
      <c r="W16" s="68">
        <f t="shared" si="27"/>
        <v>0</v>
      </c>
      <c r="X16" s="68">
        <f t="shared" si="11"/>
        <v>0</v>
      </c>
      <c r="Y16" s="68">
        <f t="shared" si="12"/>
        <v>0</v>
      </c>
      <c r="Z16" s="68">
        <f t="shared" si="28"/>
        <v>0</v>
      </c>
      <c r="AA16" s="68">
        <f t="shared" si="29"/>
        <v>0</v>
      </c>
      <c r="AB16" s="76" t="str">
        <f>A38</f>
        <v>PURCHASED AND CONTRACTED SERVICES</v>
      </c>
      <c r="AC16" s="77"/>
      <c r="AD16" s="78"/>
      <c r="AE16" s="79"/>
      <c r="AF16" s="80"/>
      <c r="AG16" s="209"/>
      <c r="AH16" s="322"/>
      <c r="AI16" s="323"/>
      <c r="AJ16" s="210"/>
      <c r="AK16" s="211"/>
      <c r="AL16" s="212"/>
      <c r="AM16" s="213"/>
      <c r="AN16" s="214"/>
      <c r="AO16" s="68">
        <f t="shared" si="30"/>
        <v>0</v>
      </c>
      <c r="AP16" s="68">
        <f t="shared" si="31"/>
        <v>0</v>
      </c>
      <c r="AQ16" s="68">
        <f t="shared" si="32"/>
        <v>0</v>
      </c>
      <c r="AR16" s="68">
        <f t="shared" si="15"/>
        <v>0</v>
      </c>
      <c r="AS16" s="68">
        <f t="shared" si="33"/>
        <v>0</v>
      </c>
      <c r="AT16" s="68">
        <f t="shared" si="17"/>
        <v>0</v>
      </c>
      <c r="AU16" s="68">
        <f t="shared" si="18"/>
        <v>0</v>
      </c>
      <c r="AV16" s="68">
        <f t="shared" si="19"/>
        <v>0</v>
      </c>
      <c r="AW16" s="68">
        <f t="shared" si="20"/>
        <v>0</v>
      </c>
      <c r="AX16" s="68">
        <f t="shared" si="21"/>
        <v>0</v>
      </c>
      <c r="AY16" s="12"/>
      <c r="AZ16" s="12"/>
      <c r="BA16" s="12"/>
      <c r="BB16" s="12"/>
      <c r="BC16" s="12"/>
      <c r="BD16" s="12"/>
      <c r="BE16" s="12"/>
      <c r="BF16" s="12"/>
      <c r="BH16" s="15">
        <f>B36</f>
        <v>62110</v>
      </c>
      <c r="BI16" s="48">
        <f t="shared" si="1"/>
        <v>0</v>
      </c>
      <c r="BJ16" s="49" t="str">
        <f t="shared" si="7"/>
        <v/>
      </c>
      <c r="BK16" s="50" t="e">
        <f t="shared" si="8"/>
        <v>#DIV/0!</v>
      </c>
      <c r="BL16" s="48">
        <f t="shared" si="2"/>
        <v>0</v>
      </c>
      <c r="BM16" s="51" t="str">
        <f t="shared" si="3"/>
        <v>FY1900BUDGET</v>
      </c>
      <c r="BN16" s="52" t="str">
        <f t="shared" si="4"/>
        <v>FY1900BUDGET</v>
      </c>
      <c r="BO16" s="50">
        <f>I36</f>
        <v>0</v>
      </c>
      <c r="BP16" s="48">
        <f t="shared" si="6"/>
        <v>0</v>
      </c>
      <c r="BQ16" s="16" t="e">
        <f t="shared" si="9"/>
        <v>#DIV/0!</v>
      </c>
    </row>
    <row r="17" spans="1:69" ht="12" customHeight="1" x14ac:dyDescent="0.3">
      <c r="A17" s="353"/>
      <c r="B17" s="115">
        <v>53020</v>
      </c>
      <c r="C17" s="245" t="s">
        <v>66</v>
      </c>
      <c r="D17" s="208"/>
      <c r="E17" s="208"/>
      <c r="F17" s="208"/>
      <c r="G17" s="208"/>
      <c r="H17" s="208"/>
      <c r="I17" s="71">
        <f t="shared" si="34"/>
        <v>0</v>
      </c>
      <c r="J17" s="209"/>
      <c r="K17" s="322"/>
      <c r="L17" s="323"/>
      <c r="M17" s="210"/>
      <c r="N17" s="211"/>
      <c r="O17" s="212"/>
      <c r="P17" s="213"/>
      <c r="Q17" s="214"/>
      <c r="R17" s="68">
        <f t="shared" si="22"/>
        <v>0</v>
      </c>
      <c r="S17" s="68">
        <f t="shared" si="23"/>
        <v>0</v>
      </c>
      <c r="T17" s="68">
        <f t="shared" si="24"/>
        <v>0</v>
      </c>
      <c r="U17" s="68">
        <f t="shared" si="25"/>
        <v>0</v>
      </c>
      <c r="V17" s="68">
        <f t="shared" si="26"/>
        <v>0</v>
      </c>
      <c r="W17" s="68">
        <f t="shared" si="27"/>
        <v>0</v>
      </c>
      <c r="X17" s="68">
        <f t="shared" si="11"/>
        <v>0</v>
      </c>
      <c r="Y17" s="68">
        <f t="shared" si="12"/>
        <v>0</v>
      </c>
      <c r="Z17" s="68">
        <f t="shared" si="28"/>
        <v>0</v>
      </c>
      <c r="AA17" s="68">
        <f t="shared" si="29"/>
        <v>0</v>
      </c>
      <c r="AB17" s="90"/>
      <c r="AC17" s="91" t="str">
        <f>C39</f>
        <v>Dues &amp; Fees</v>
      </c>
      <c r="AD17" s="92"/>
      <c r="AE17" s="93">
        <f>I39</f>
        <v>0</v>
      </c>
      <c r="AF17" s="220"/>
      <c r="AG17" s="209"/>
      <c r="AH17" s="322"/>
      <c r="AI17" s="323"/>
      <c r="AJ17" s="210"/>
      <c r="AK17" s="211"/>
      <c r="AL17" s="212"/>
      <c r="AM17" s="213"/>
      <c r="AN17" s="214"/>
      <c r="AO17" s="68">
        <f t="shared" si="30"/>
        <v>0</v>
      </c>
      <c r="AP17" s="68">
        <f t="shared" si="31"/>
        <v>0</v>
      </c>
      <c r="AQ17" s="68">
        <f t="shared" si="32"/>
        <v>0</v>
      </c>
      <c r="AR17" s="68">
        <f t="shared" si="15"/>
        <v>0</v>
      </c>
      <c r="AS17" s="68">
        <f t="shared" si="33"/>
        <v>0</v>
      </c>
      <c r="AT17" s="68">
        <f t="shared" si="17"/>
        <v>0</v>
      </c>
      <c r="AU17" s="68">
        <f t="shared" si="18"/>
        <v>0</v>
      </c>
      <c r="AV17" s="68">
        <f t="shared" si="19"/>
        <v>0</v>
      </c>
      <c r="AW17" s="68">
        <f t="shared" si="20"/>
        <v>0</v>
      </c>
      <c r="AX17" s="68">
        <f t="shared" si="21"/>
        <v>0</v>
      </c>
      <c r="AY17" s="12"/>
      <c r="AZ17" s="12"/>
      <c r="BA17" s="12"/>
      <c r="BB17" s="12"/>
      <c r="BC17" s="12"/>
      <c r="BD17" s="12"/>
      <c r="BE17" s="12"/>
      <c r="BF17" s="12"/>
      <c r="BH17" s="15">
        <f>B37</f>
        <v>62510</v>
      </c>
      <c r="BI17" s="48">
        <f t="shared" si="1"/>
        <v>0</v>
      </c>
      <c r="BJ17" s="49" t="str">
        <f t="shared" si="7"/>
        <v/>
      </c>
      <c r="BK17" s="50" t="e">
        <f t="shared" si="8"/>
        <v>#DIV/0!</v>
      </c>
      <c r="BL17" s="48">
        <f t="shared" si="2"/>
        <v>0</v>
      </c>
      <c r="BM17" s="51" t="str">
        <f t="shared" si="3"/>
        <v>FY1900BUDGET</v>
      </c>
      <c r="BN17" s="52" t="str">
        <f t="shared" si="4"/>
        <v>FY1900BUDGET</v>
      </c>
      <c r="BO17" s="50">
        <f>I37</f>
        <v>0</v>
      </c>
      <c r="BP17" s="48">
        <f t="shared" si="6"/>
        <v>0</v>
      </c>
      <c r="BQ17" s="16" t="e">
        <f t="shared" si="9"/>
        <v>#DIV/0!</v>
      </c>
    </row>
    <row r="18" spans="1:69" ht="12" customHeight="1" x14ac:dyDescent="0.3">
      <c r="A18" s="353"/>
      <c r="B18" s="115">
        <v>53160</v>
      </c>
      <c r="C18" s="245" t="s">
        <v>69</v>
      </c>
      <c r="D18" s="208"/>
      <c r="E18" s="208"/>
      <c r="F18" s="208"/>
      <c r="G18" s="208"/>
      <c r="H18" s="208"/>
      <c r="I18" s="71">
        <f t="shared" si="34"/>
        <v>0</v>
      </c>
      <c r="J18" s="209"/>
      <c r="K18" s="322"/>
      <c r="L18" s="323"/>
      <c r="M18" s="210"/>
      <c r="N18" s="211"/>
      <c r="O18" s="212"/>
      <c r="P18" s="213"/>
      <c r="Q18" s="214"/>
      <c r="R18" s="68">
        <f t="shared" si="22"/>
        <v>0</v>
      </c>
      <c r="S18" s="68">
        <f t="shared" si="23"/>
        <v>0</v>
      </c>
      <c r="T18" s="68">
        <f t="shared" si="24"/>
        <v>0</v>
      </c>
      <c r="U18" s="68">
        <f t="shared" si="25"/>
        <v>0</v>
      </c>
      <c r="V18" s="68">
        <f t="shared" si="26"/>
        <v>0</v>
      </c>
      <c r="W18" s="68">
        <f t="shared" si="27"/>
        <v>0</v>
      </c>
      <c r="X18" s="68">
        <f t="shared" si="11"/>
        <v>0</v>
      </c>
      <c r="Y18" s="68">
        <f t="shared" si="12"/>
        <v>0</v>
      </c>
      <c r="Z18" s="68">
        <f t="shared" si="28"/>
        <v>0</v>
      </c>
      <c r="AA18" s="68">
        <f t="shared" si="29"/>
        <v>0</v>
      </c>
      <c r="AB18" s="99"/>
      <c r="AC18" s="91" t="str">
        <f>C40</f>
        <v>Consultant Service</v>
      </c>
      <c r="AD18" s="92"/>
      <c r="AE18" s="93">
        <f>I40</f>
        <v>0</v>
      </c>
      <c r="AF18" s="216"/>
      <c r="AG18" s="209"/>
      <c r="AH18" s="322"/>
      <c r="AI18" s="323"/>
      <c r="AJ18" s="210"/>
      <c r="AK18" s="211"/>
      <c r="AL18" s="212"/>
      <c r="AM18" s="213"/>
      <c r="AN18" s="214"/>
      <c r="AO18" s="68">
        <f t="shared" si="30"/>
        <v>0</v>
      </c>
      <c r="AP18" s="68">
        <f t="shared" si="31"/>
        <v>0</v>
      </c>
      <c r="AQ18" s="68">
        <f t="shared" si="32"/>
        <v>0</v>
      </c>
      <c r="AR18" s="68">
        <f t="shared" si="15"/>
        <v>0</v>
      </c>
      <c r="AS18" s="68">
        <f t="shared" si="33"/>
        <v>0</v>
      </c>
      <c r="AT18" s="68">
        <f t="shared" si="17"/>
        <v>0</v>
      </c>
      <c r="AU18" s="68">
        <f t="shared" si="18"/>
        <v>0</v>
      </c>
      <c r="AV18" s="68">
        <f t="shared" si="19"/>
        <v>0</v>
      </c>
      <c r="AW18" s="68">
        <f t="shared" si="20"/>
        <v>0</v>
      </c>
      <c r="AX18" s="68">
        <f t="shared" si="21"/>
        <v>0</v>
      </c>
      <c r="AY18" s="12"/>
      <c r="AZ18" s="12"/>
      <c r="BA18" s="12"/>
      <c r="BB18" s="12"/>
      <c r="BC18" s="12"/>
      <c r="BD18" s="12"/>
      <c r="BE18" s="12"/>
      <c r="BF18" s="12"/>
      <c r="BH18" s="15">
        <f>B39</f>
        <v>63001</v>
      </c>
      <c r="BI18" s="48">
        <f t="shared" si="1"/>
        <v>0</v>
      </c>
      <c r="BJ18" s="49" t="str">
        <f t="shared" si="7"/>
        <v/>
      </c>
      <c r="BK18" s="50" t="e">
        <f t="shared" si="8"/>
        <v>#DIV/0!</v>
      </c>
      <c r="BL18" s="48">
        <f t="shared" si="2"/>
        <v>0</v>
      </c>
      <c r="BM18" s="51" t="str">
        <f t="shared" si="3"/>
        <v>FY1900BUDGET</v>
      </c>
      <c r="BN18" s="52" t="str">
        <f t="shared" si="4"/>
        <v>FY1900BUDGET</v>
      </c>
      <c r="BO18" s="50">
        <f>I39</f>
        <v>0</v>
      </c>
      <c r="BP18" s="48">
        <f t="shared" si="6"/>
        <v>0</v>
      </c>
      <c r="BQ18" s="16" t="e">
        <f t="shared" si="9"/>
        <v>#DIV/0!</v>
      </c>
    </row>
    <row r="19" spans="1:69" ht="12" customHeight="1" x14ac:dyDescent="0.3">
      <c r="A19" s="353"/>
      <c r="B19" s="115">
        <v>53675</v>
      </c>
      <c r="C19" s="245" t="s">
        <v>70</v>
      </c>
      <c r="D19" s="208"/>
      <c r="E19" s="208"/>
      <c r="F19" s="208"/>
      <c r="G19" s="208"/>
      <c r="H19" s="208"/>
      <c r="I19" s="71">
        <f t="shared" si="34"/>
        <v>0</v>
      </c>
      <c r="J19" s="209"/>
      <c r="K19" s="322"/>
      <c r="L19" s="323"/>
      <c r="M19" s="210"/>
      <c r="N19" s="211"/>
      <c r="O19" s="212"/>
      <c r="P19" s="213"/>
      <c r="Q19" s="214"/>
      <c r="R19" s="68">
        <f t="shared" si="22"/>
        <v>0</v>
      </c>
      <c r="S19" s="68">
        <f t="shared" si="23"/>
        <v>0</v>
      </c>
      <c r="T19" s="68">
        <f t="shared" si="24"/>
        <v>0</v>
      </c>
      <c r="U19" s="68">
        <f t="shared" si="25"/>
        <v>0</v>
      </c>
      <c r="V19" s="68">
        <f t="shared" si="26"/>
        <v>0</v>
      </c>
      <c r="W19" s="68">
        <f t="shared" si="27"/>
        <v>0</v>
      </c>
      <c r="X19" s="68">
        <f t="shared" si="11"/>
        <v>0</v>
      </c>
      <c r="Y19" s="68">
        <f t="shared" si="12"/>
        <v>0</v>
      </c>
      <c r="Z19" s="68">
        <f t="shared" si="28"/>
        <v>0</v>
      </c>
      <c r="AA19" s="68">
        <f t="shared" si="29"/>
        <v>0</v>
      </c>
      <c r="AB19" s="99"/>
      <c r="AC19" s="101" t="str">
        <f>C41</f>
        <v>Sub Contracts/Contract Labor</v>
      </c>
      <c r="AD19" s="102"/>
      <c r="AE19" s="103">
        <f>I41</f>
        <v>0</v>
      </c>
      <c r="AF19" s="216"/>
      <c r="AG19" s="209"/>
      <c r="AH19" s="322"/>
      <c r="AI19" s="323"/>
      <c r="AJ19" s="210"/>
      <c r="AK19" s="211"/>
      <c r="AL19" s="212"/>
      <c r="AM19" s="213"/>
      <c r="AN19" s="214"/>
      <c r="AO19" s="68">
        <f t="shared" si="30"/>
        <v>0</v>
      </c>
      <c r="AP19" s="68">
        <f t="shared" si="31"/>
        <v>0</v>
      </c>
      <c r="AQ19" s="68">
        <f t="shared" si="32"/>
        <v>0</v>
      </c>
      <c r="AR19" s="68">
        <f t="shared" si="15"/>
        <v>0</v>
      </c>
      <c r="AS19" s="68">
        <f t="shared" si="33"/>
        <v>0</v>
      </c>
      <c r="AT19" s="68">
        <f t="shared" si="17"/>
        <v>0</v>
      </c>
      <c r="AU19" s="68">
        <f t="shared" si="18"/>
        <v>0</v>
      </c>
      <c r="AV19" s="68">
        <f t="shared" si="19"/>
        <v>0</v>
      </c>
      <c r="AW19" s="68">
        <f t="shared" si="20"/>
        <v>0</v>
      </c>
      <c r="AX19" s="68">
        <f t="shared" si="21"/>
        <v>0</v>
      </c>
      <c r="AY19" s="12"/>
      <c r="AZ19" s="12"/>
      <c r="BA19" s="12"/>
      <c r="BB19" s="12"/>
      <c r="BC19" s="12"/>
      <c r="BD19" s="12"/>
      <c r="BE19" s="12"/>
      <c r="BF19" s="12"/>
      <c r="BH19" s="15">
        <f>B40</f>
        <v>63210</v>
      </c>
      <c r="BI19" s="48">
        <f t="shared" si="1"/>
        <v>0</v>
      </c>
      <c r="BJ19" s="49" t="str">
        <f t="shared" si="7"/>
        <v/>
      </c>
      <c r="BK19" s="50" t="e">
        <f t="shared" si="8"/>
        <v>#DIV/0!</v>
      </c>
      <c r="BL19" s="48">
        <f t="shared" si="2"/>
        <v>0</v>
      </c>
      <c r="BM19" s="51" t="str">
        <f t="shared" si="3"/>
        <v>FY1900BUDGET</v>
      </c>
      <c r="BN19" s="52" t="str">
        <f t="shared" si="4"/>
        <v>FY1900BUDGET</v>
      </c>
      <c r="BO19" s="50">
        <f>I40</f>
        <v>0</v>
      </c>
      <c r="BP19" s="48">
        <f t="shared" si="6"/>
        <v>0</v>
      </c>
      <c r="BQ19" s="16" t="e">
        <f t="shared" si="9"/>
        <v>#DIV/0!</v>
      </c>
    </row>
    <row r="20" spans="1:69" ht="12" customHeight="1" x14ac:dyDescent="0.3">
      <c r="A20" s="353"/>
      <c r="B20" s="115">
        <v>54090</v>
      </c>
      <c r="C20" s="245" t="s">
        <v>71</v>
      </c>
      <c r="D20" s="208"/>
      <c r="E20" s="208"/>
      <c r="F20" s="208"/>
      <c r="G20" s="208"/>
      <c r="H20" s="208"/>
      <c r="I20" s="71">
        <f t="shared" si="34"/>
        <v>0</v>
      </c>
      <c r="J20" s="209"/>
      <c r="K20" s="322"/>
      <c r="L20" s="323"/>
      <c r="M20" s="275"/>
      <c r="N20" s="211"/>
      <c r="O20" s="212"/>
      <c r="P20" s="213"/>
      <c r="Q20" s="214"/>
      <c r="R20" s="68">
        <f t="shared" si="22"/>
        <v>0</v>
      </c>
      <c r="S20" s="68">
        <f t="shared" si="23"/>
        <v>0</v>
      </c>
      <c r="T20" s="68">
        <f t="shared" si="24"/>
        <v>0</v>
      </c>
      <c r="U20" s="68">
        <f t="shared" si="25"/>
        <v>0</v>
      </c>
      <c r="V20" s="68">
        <f t="shared" si="26"/>
        <v>0</v>
      </c>
      <c r="W20" s="68">
        <f t="shared" si="27"/>
        <v>0</v>
      </c>
      <c r="X20" s="68">
        <f t="shared" si="11"/>
        <v>0</v>
      </c>
      <c r="Y20" s="68">
        <f t="shared" si="12"/>
        <v>0</v>
      </c>
      <c r="Z20" s="68">
        <f t="shared" si="28"/>
        <v>0</v>
      </c>
      <c r="AA20" s="68">
        <f t="shared" si="29"/>
        <v>0</v>
      </c>
      <c r="AB20" s="76" t="str">
        <f>A42</f>
        <v>TELEPHONE/UTILITIES</v>
      </c>
      <c r="AC20" s="77"/>
      <c r="AD20" s="78"/>
      <c r="AE20" s="79"/>
      <c r="AF20" s="80"/>
      <c r="AG20" s="209"/>
      <c r="AH20" s="322"/>
      <c r="AI20" s="323"/>
      <c r="AJ20" s="210"/>
      <c r="AK20" s="211"/>
      <c r="AL20" s="212"/>
      <c r="AM20" s="213"/>
      <c r="AN20" s="214"/>
      <c r="AO20" s="68">
        <f t="shared" si="30"/>
        <v>0</v>
      </c>
      <c r="AP20" s="68">
        <f t="shared" si="31"/>
        <v>0</v>
      </c>
      <c r="AQ20" s="68">
        <f t="shared" si="32"/>
        <v>0</v>
      </c>
      <c r="AR20" s="68">
        <f t="shared" si="15"/>
        <v>0</v>
      </c>
      <c r="AS20" s="68">
        <f t="shared" si="33"/>
        <v>0</v>
      </c>
      <c r="AT20" s="68">
        <f t="shared" si="17"/>
        <v>0</v>
      </c>
      <c r="AU20" s="68">
        <f t="shared" si="18"/>
        <v>0</v>
      </c>
      <c r="AV20" s="68">
        <f t="shared" si="19"/>
        <v>0</v>
      </c>
      <c r="AW20" s="68">
        <f t="shared" si="20"/>
        <v>0</v>
      </c>
      <c r="AX20" s="68">
        <f t="shared" si="21"/>
        <v>0</v>
      </c>
      <c r="AY20" s="12"/>
      <c r="AZ20" s="12"/>
      <c r="BA20" s="12"/>
      <c r="BB20" s="12"/>
      <c r="BC20" s="12"/>
      <c r="BD20" s="12"/>
      <c r="BE20" s="12"/>
      <c r="BF20" s="12"/>
      <c r="BH20" s="15">
        <f>B41</f>
        <v>63410</v>
      </c>
      <c r="BI20" s="48">
        <f t="shared" si="1"/>
        <v>0</v>
      </c>
      <c r="BJ20" s="49" t="str">
        <f t="shared" si="7"/>
        <v/>
      </c>
      <c r="BK20" s="50" t="e">
        <f t="shared" si="8"/>
        <v>#DIV/0!</v>
      </c>
      <c r="BL20" s="48">
        <f t="shared" si="2"/>
        <v>0</v>
      </c>
      <c r="BM20" s="51" t="str">
        <f t="shared" si="3"/>
        <v>FY1900BUDGET</v>
      </c>
      <c r="BN20" s="52" t="str">
        <f t="shared" si="4"/>
        <v>FY1900BUDGET</v>
      </c>
      <c r="BO20" s="50">
        <f>I41</f>
        <v>0</v>
      </c>
      <c r="BP20" s="48">
        <f t="shared" si="6"/>
        <v>0</v>
      </c>
      <c r="BQ20" s="16" t="e">
        <f t="shared" si="9"/>
        <v>#DIV/0!</v>
      </c>
    </row>
    <row r="21" spans="1:69" ht="12" customHeight="1" x14ac:dyDescent="0.3">
      <c r="A21" s="353"/>
      <c r="B21" s="115">
        <v>54150</v>
      </c>
      <c r="C21" s="246" t="s">
        <v>211</v>
      </c>
      <c r="D21" s="208"/>
      <c r="E21" s="208"/>
      <c r="F21" s="208"/>
      <c r="G21" s="208"/>
      <c r="H21" s="208"/>
      <c r="I21" s="71">
        <f t="shared" si="34"/>
        <v>0</v>
      </c>
      <c r="J21" s="209"/>
      <c r="K21" s="322"/>
      <c r="L21" s="323"/>
      <c r="M21" s="275"/>
      <c r="N21" s="211"/>
      <c r="O21" s="212"/>
      <c r="P21" s="213"/>
      <c r="Q21" s="214"/>
      <c r="R21" s="68">
        <f t="shared" si="22"/>
        <v>0</v>
      </c>
      <c r="S21" s="68">
        <f t="shared" si="23"/>
        <v>0</v>
      </c>
      <c r="T21" s="68">
        <f t="shared" si="24"/>
        <v>0</v>
      </c>
      <c r="U21" s="68">
        <f t="shared" si="25"/>
        <v>0</v>
      </c>
      <c r="V21" s="68">
        <f t="shared" si="26"/>
        <v>0</v>
      </c>
      <c r="W21" s="68">
        <f t="shared" si="27"/>
        <v>0</v>
      </c>
      <c r="X21" s="68">
        <f t="shared" si="11"/>
        <v>0</v>
      </c>
      <c r="Y21" s="68">
        <f t="shared" si="12"/>
        <v>0</v>
      </c>
      <c r="Z21" s="68">
        <f t="shared" si="28"/>
        <v>0</v>
      </c>
      <c r="AA21" s="68">
        <f t="shared" si="29"/>
        <v>0</v>
      </c>
      <c r="AB21" s="198"/>
      <c r="AC21" s="108" t="str">
        <f>C43</f>
        <v>Telecommunications</v>
      </c>
      <c r="AD21" s="109"/>
      <c r="AE21" s="84">
        <f>I43</f>
        <v>0</v>
      </c>
      <c r="AF21" s="221"/>
      <c r="AG21" s="209"/>
      <c r="AH21" s="322"/>
      <c r="AI21" s="323"/>
      <c r="AJ21" s="210"/>
      <c r="AK21" s="211"/>
      <c r="AL21" s="212"/>
      <c r="AM21" s="213"/>
      <c r="AN21" s="214"/>
      <c r="AO21" s="68">
        <f t="shared" si="30"/>
        <v>0</v>
      </c>
      <c r="AP21" s="68">
        <f t="shared" si="31"/>
        <v>0</v>
      </c>
      <c r="AQ21" s="68">
        <f t="shared" si="32"/>
        <v>0</v>
      </c>
      <c r="AR21" s="68">
        <f t="shared" si="15"/>
        <v>0</v>
      </c>
      <c r="AS21" s="68">
        <f t="shared" si="33"/>
        <v>0</v>
      </c>
      <c r="AT21" s="68">
        <f t="shared" si="17"/>
        <v>0</v>
      </c>
      <c r="AU21" s="68">
        <f t="shared" si="18"/>
        <v>0</v>
      </c>
      <c r="AV21" s="68">
        <f t="shared" si="19"/>
        <v>0</v>
      </c>
      <c r="AW21" s="68">
        <f t="shared" si="20"/>
        <v>0</v>
      </c>
      <c r="AX21" s="68">
        <f t="shared" si="21"/>
        <v>0</v>
      </c>
      <c r="AY21" s="12"/>
      <c r="AZ21" s="12"/>
      <c r="BA21" s="12"/>
      <c r="BB21" s="12"/>
      <c r="BC21" s="12"/>
      <c r="BD21" s="12"/>
      <c r="BE21" s="12"/>
      <c r="BF21" s="12"/>
      <c r="BH21" s="15" t="e">
        <f>#REF!</f>
        <v>#REF!</v>
      </c>
      <c r="BI21" s="48">
        <f t="shared" si="1"/>
        <v>0</v>
      </c>
      <c r="BJ21" s="49" t="str">
        <f t="shared" si="7"/>
        <v/>
      </c>
      <c r="BK21" s="50" t="e">
        <f t="shared" si="8"/>
        <v>#REF!</v>
      </c>
      <c r="BL21" s="48">
        <f t="shared" si="2"/>
        <v>0</v>
      </c>
      <c r="BM21" s="51" t="str">
        <f t="shared" si="3"/>
        <v>FY1900BUDGET</v>
      </c>
      <c r="BN21" s="52" t="str">
        <f t="shared" si="4"/>
        <v>FY1900BUDGET</v>
      </c>
      <c r="BO21" s="50" t="e">
        <f>#REF!</f>
        <v>#REF!</v>
      </c>
      <c r="BP21" s="48">
        <f t="shared" si="6"/>
        <v>0</v>
      </c>
      <c r="BQ21" s="16" t="e">
        <f t="shared" si="9"/>
        <v>#REF!</v>
      </c>
    </row>
    <row r="22" spans="1:69" ht="12" customHeight="1" x14ac:dyDescent="0.3">
      <c r="A22" s="357"/>
      <c r="B22" s="215"/>
      <c r="C22" s="252"/>
      <c r="D22" s="208"/>
      <c r="E22" s="208"/>
      <c r="F22" s="208"/>
      <c r="G22" s="208"/>
      <c r="H22" s="208"/>
      <c r="I22" s="71">
        <f t="shared" si="34"/>
        <v>0</v>
      </c>
      <c r="J22" s="209"/>
      <c r="K22" s="322"/>
      <c r="L22" s="323"/>
      <c r="M22" s="275"/>
      <c r="N22" s="211"/>
      <c r="O22" s="212"/>
      <c r="P22" s="213"/>
      <c r="Q22" s="214"/>
      <c r="R22" s="68">
        <f t="shared" si="22"/>
        <v>0</v>
      </c>
      <c r="S22" s="68">
        <f t="shared" si="23"/>
        <v>0</v>
      </c>
      <c r="T22" s="68">
        <f t="shared" si="24"/>
        <v>0</v>
      </c>
      <c r="U22" s="68">
        <f t="shared" si="25"/>
        <v>0</v>
      </c>
      <c r="V22" s="68">
        <f t="shared" si="26"/>
        <v>0</v>
      </c>
      <c r="W22" s="68">
        <f t="shared" si="27"/>
        <v>0</v>
      </c>
      <c r="X22" s="68">
        <f t="shared" si="11"/>
        <v>0</v>
      </c>
      <c r="Y22" s="68">
        <f t="shared" si="12"/>
        <v>0</v>
      </c>
      <c r="Z22" s="68">
        <f t="shared" si="28"/>
        <v>0</v>
      </c>
      <c r="AA22" s="68">
        <f t="shared" si="29"/>
        <v>0</v>
      </c>
      <c r="AB22" s="200"/>
      <c r="AC22" s="112" t="str">
        <f>C44</f>
        <v>Utilities</v>
      </c>
      <c r="AD22" s="113"/>
      <c r="AE22" s="114">
        <f>I44</f>
        <v>0</v>
      </c>
      <c r="AF22" s="222"/>
      <c r="AG22" s="209"/>
      <c r="AH22" s="322"/>
      <c r="AI22" s="323"/>
      <c r="AJ22" s="210"/>
      <c r="AK22" s="211"/>
      <c r="AL22" s="212"/>
      <c r="AM22" s="213"/>
      <c r="AN22" s="214"/>
      <c r="AO22" s="68">
        <f t="shared" si="30"/>
        <v>0</v>
      </c>
      <c r="AP22" s="68">
        <f t="shared" si="31"/>
        <v>0</v>
      </c>
      <c r="AQ22" s="68">
        <f t="shared" si="32"/>
        <v>0</v>
      </c>
      <c r="AR22" s="68">
        <f t="shared" si="15"/>
        <v>0</v>
      </c>
      <c r="AS22" s="68">
        <f t="shared" si="33"/>
        <v>0</v>
      </c>
      <c r="AT22" s="68">
        <f t="shared" si="17"/>
        <v>0</v>
      </c>
      <c r="AU22" s="68">
        <f t="shared" si="18"/>
        <v>0</v>
      </c>
      <c r="AV22" s="68">
        <f t="shared" si="19"/>
        <v>0</v>
      </c>
      <c r="AW22" s="68">
        <f t="shared" si="20"/>
        <v>0</v>
      </c>
      <c r="AX22" s="68">
        <f t="shared" si="21"/>
        <v>0</v>
      </c>
      <c r="AY22" s="12"/>
      <c r="AZ22" s="12"/>
      <c r="BA22" s="12"/>
      <c r="BB22" s="12"/>
      <c r="BC22" s="12"/>
      <c r="BD22" s="12"/>
      <c r="BE22" s="12"/>
      <c r="BF22" s="12"/>
      <c r="BH22" s="15">
        <f>B43</f>
        <v>64010</v>
      </c>
      <c r="BI22" s="48">
        <f t="shared" si="1"/>
        <v>0</v>
      </c>
      <c r="BJ22" s="49" t="str">
        <f t="shared" si="7"/>
        <v/>
      </c>
      <c r="BK22" s="50" t="e">
        <f t="shared" si="8"/>
        <v>#DIV/0!</v>
      </c>
      <c r="BL22" s="48">
        <f t="shared" si="2"/>
        <v>0</v>
      </c>
      <c r="BM22" s="51" t="str">
        <f t="shared" si="3"/>
        <v>FY1900BUDGET</v>
      </c>
      <c r="BN22" s="52" t="str">
        <f t="shared" si="4"/>
        <v>FY1900BUDGET</v>
      </c>
      <c r="BO22" s="50">
        <f>I43</f>
        <v>0</v>
      </c>
      <c r="BP22" s="48">
        <f t="shared" si="6"/>
        <v>0</v>
      </c>
      <c r="BQ22" s="16" t="e">
        <f t="shared" si="9"/>
        <v>#DIV/0!</v>
      </c>
    </row>
    <row r="23" spans="1:69" ht="12" customHeight="1" thickBot="1" x14ac:dyDescent="0.35">
      <c r="A23" s="364" t="s">
        <v>72</v>
      </c>
      <c r="B23" s="365"/>
      <c r="C23" s="290"/>
      <c r="D23" s="75">
        <f>SUM(D11:D22)</f>
        <v>0</v>
      </c>
      <c r="E23" s="75">
        <f t="shared" ref="E23:I23" si="35">SUM(E11:E22)</f>
        <v>0</v>
      </c>
      <c r="F23" s="75">
        <f t="shared" si="35"/>
        <v>0</v>
      </c>
      <c r="G23" s="75">
        <f t="shared" si="35"/>
        <v>0</v>
      </c>
      <c r="H23" s="75">
        <f t="shared" si="35"/>
        <v>0</v>
      </c>
      <c r="I23" s="75">
        <f t="shared" si="35"/>
        <v>0</v>
      </c>
      <c r="J23" s="209"/>
      <c r="K23" s="322"/>
      <c r="L23" s="323"/>
      <c r="M23" s="275"/>
      <c r="N23" s="211"/>
      <c r="O23" s="212"/>
      <c r="P23" s="213"/>
      <c r="Q23" s="214"/>
      <c r="R23" s="68">
        <f t="shared" si="22"/>
        <v>0</v>
      </c>
      <c r="S23" s="68">
        <f t="shared" si="23"/>
        <v>0</v>
      </c>
      <c r="T23" s="68">
        <f t="shared" si="24"/>
        <v>0</v>
      </c>
      <c r="U23" s="68">
        <f t="shared" si="25"/>
        <v>0</v>
      </c>
      <c r="V23" s="68">
        <f t="shared" si="26"/>
        <v>0</v>
      </c>
      <c r="W23" s="68">
        <f t="shared" si="27"/>
        <v>0</v>
      </c>
      <c r="X23" s="68">
        <f t="shared" si="11"/>
        <v>0</v>
      </c>
      <c r="Y23" s="68">
        <f t="shared" si="12"/>
        <v>0</v>
      </c>
      <c r="Z23" s="68">
        <f t="shared" si="28"/>
        <v>0</v>
      </c>
      <c r="AA23" s="68">
        <f t="shared" si="29"/>
        <v>0</v>
      </c>
      <c r="AB23" s="118" t="str">
        <f>A45</f>
        <v>TRAVEL/TRAINING</v>
      </c>
      <c r="AC23" s="119"/>
      <c r="AD23" s="119"/>
      <c r="AE23" s="119"/>
      <c r="AF23" s="120"/>
      <c r="AG23" s="209"/>
      <c r="AH23" s="322"/>
      <c r="AI23" s="323"/>
      <c r="AJ23" s="210"/>
      <c r="AK23" s="211"/>
      <c r="AL23" s="212"/>
      <c r="AM23" s="213"/>
      <c r="AN23" s="214"/>
      <c r="AO23" s="68">
        <f t="shared" si="30"/>
        <v>0</v>
      </c>
      <c r="AP23" s="68">
        <f t="shared" si="31"/>
        <v>0</v>
      </c>
      <c r="AQ23" s="68">
        <f t="shared" si="32"/>
        <v>0</v>
      </c>
      <c r="AR23" s="68">
        <f t="shared" si="15"/>
        <v>0</v>
      </c>
      <c r="AS23" s="68">
        <f t="shared" si="33"/>
        <v>0</v>
      </c>
      <c r="AT23" s="68">
        <f t="shared" si="17"/>
        <v>0</v>
      </c>
      <c r="AU23" s="68">
        <f t="shared" si="18"/>
        <v>0</v>
      </c>
      <c r="AV23" s="68">
        <f t="shared" si="19"/>
        <v>0</v>
      </c>
      <c r="AW23" s="68">
        <f t="shared" si="20"/>
        <v>0</v>
      </c>
      <c r="AX23" s="68">
        <f t="shared" si="21"/>
        <v>0</v>
      </c>
      <c r="AY23" s="12"/>
      <c r="AZ23" s="12"/>
      <c r="BA23" s="12"/>
      <c r="BB23" s="12"/>
      <c r="BC23" s="12"/>
      <c r="BD23" s="12"/>
      <c r="BE23" s="12"/>
      <c r="BF23" s="12"/>
      <c r="BH23" s="15">
        <f>B44</f>
        <v>64020</v>
      </c>
      <c r="BI23" s="48">
        <f t="shared" si="1"/>
        <v>0</v>
      </c>
      <c r="BJ23" s="49" t="str">
        <f t="shared" si="7"/>
        <v/>
      </c>
      <c r="BK23" s="50" t="e">
        <f t="shared" si="8"/>
        <v>#DIV/0!</v>
      </c>
      <c r="BL23" s="48">
        <f t="shared" si="2"/>
        <v>0</v>
      </c>
      <c r="BM23" s="51" t="str">
        <f t="shared" si="3"/>
        <v>FY1900BUDGET</v>
      </c>
      <c r="BN23" s="52" t="str">
        <f t="shared" si="4"/>
        <v>FY1900BUDGET</v>
      </c>
      <c r="BO23" s="50">
        <f>I44</f>
        <v>0</v>
      </c>
      <c r="BP23" s="48">
        <f t="shared" si="6"/>
        <v>0</v>
      </c>
      <c r="BQ23" s="16" t="e">
        <f t="shared" si="9"/>
        <v>#DIV/0!</v>
      </c>
    </row>
    <row r="24" spans="1:69" ht="12" customHeight="1" thickTop="1" x14ac:dyDescent="0.3">
      <c r="A24" s="90"/>
      <c r="B24" s="115">
        <v>54510</v>
      </c>
      <c r="C24" s="247" t="s">
        <v>73</v>
      </c>
      <c r="D24" s="208"/>
      <c r="E24" s="208"/>
      <c r="F24" s="208"/>
      <c r="G24" s="236"/>
      <c r="H24" s="236"/>
      <c r="I24" s="81">
        <f>SUM(D24:F24)</f>
        <v>0</v>
      </c>
      <c r="J24" s="209"/>
      <c r="K24" s="322"/>
      <c r="L24" s="323"/>
      <c r="M24" s="210"/>
      <c r="N24" s="211"/>
      <c r="O24" s="212"/>
      <c r="P24" s="213"/>
      <c r="Q24" s="214"/>
      <c r="R24" s="68">
        <f t="shared" si="22"/>
        <v>0</v>
      </c>
      <c r="S24" s="68">
        <f t="shared" si="23"/>
        <v>0</v>
      </c>
      <c r="T24" s="68">
        <f t="shared" si="24"/>
        <v>0</v>
      </c>
      <c r="U24" s="68">
        <f t="shared" si="25"/>
        <v>0</v>
      </c>
      <c r="V24" s="68">
        <f t="shared" si="26"/>
        <v>0</v>
      </c>
      <c r="W24" s="68">
        <f t="shared" si="27"/>
        <v>0</v>
      </c>
      <c r="X24" s="68">
        <f t="shared" si="11"/>
        <v>0</v>
      </c>
      <c r="Y24" s="68">
        <f t="shared" si="12"/>
        <v>0</v>
      </c>
      <c r="Z24" s="68">
        <f t="shared" si="28"/>
        <v>0</v>
      </c>
      <c r="AA24" s="68">
        <f t="shared" si="29"/>
        <v>0</v>
      </c>
      <c r="AB24" s="90"/>
      <c r="AC24" s="108" t="str">
        <f>C46</f>
        <v>Travel</v>
      </c>
      <c r="AD24" s="109"/>
      <c r="AE24" s="84">
        <f>I46</f>
        <v>0</v>
      </c>
      <c r="AF24" s="218"/>
      <c r="AG24" s="209"/>
      <c r="AH24" s="322"/>
      <c r="AI24" s="323"/>
      <c r="AJ24" s="210"/>
      <c r="AK24" s="211"/>
      <c r="AL24" s="212"/>
      <c r="AM24" s="213"/>
      <c r="AN24" s="214"/>
      <c r="AO24" s="68">
        <f t="shared" si="30"/>
        <v>0</v>
      </c>
      <c r="AP24" s="68">
        <f t="shared" si="31"/>
        <v>0</v>
      </c>
      <c r="AQ24" s="68">
        <f t="shared" si="32"/>
        <v>0</v>
      </c>
      <c r="AR24" s="68">
        <f t="shared" si="15"/>
        <v>0</v>
      </c>
      <c r="AS24" s="68">
        <f t="shared" si="33"/>
        <v>0</v>
      </c>
      <c r="AT24" s="68">
        <f t="shared" si="17"/>
        <v>0</v>
      </c>
      <c r="AU24" s="68">
        <f t="shared" si="18"/>
        <v>0</v>
      </c>
      <c r="AV24" s="68">
        <f t="shared" si="19"/>
        <v>0</v>
      </c>
      <c r="AW24" s="68">
        <f t="shared" si="20"/>
        <v>0</v>
      </c>
      <c r="AX24" s="68">
        <f t="shared" si="21"/>
        <v>0</v>
      </c>
      <c r="AY24" s="12"/>
      <c r="AZ24" s="12"/>
      <c r="BA24" s="12"/>
      <c r="BB24" s="12"/>
      <c r="BC24" s="12"/>
      <c r="BD24" s="12"/>
      <c r="BE24" s="12"/>
      <c r="BF24" s="12"/>
      <c r="BH24" s="15">
        <f>B46</f>
        <v>65010</v>
      </c>
      <c r="BI24" s="48">
        <f t="shared" si="1"/>
        <v>0</v>
      </c>
      <c r="BJ24" s="49" t="str">
        <f t="shared" si="7"/>
        <v/>
      </c>
      <c r="BK24" s="50" t="e">
        <f t="shared" si="8"/>
        <v>#DIV/0!</v>
      </c>
      <c r="BL24" s="48">
        <f t="shared" si="2"/>
        <v>0</v>
      </c>
      <c r="BM24" s="51" t="str">
        <f t="shared" si="3"/>
        <v>FY1900BUDGET</v>
      </c>
      <c r="BN24" s="52" t="str">
        <f t="shared" si="4"/>
        <v>FY1900BUDGET</v>
      </c>
      <c r="BO24" s="50">
        <f>I46</f>
        <v>0</v>
      </c>
      <c r="BP24" s="48">
        <f t="shared" si="6"/>
        <v>0</v>
      </c>
      <c r="BQ24" s="16" t="e">
        <f t="shared" si="9"/>
        <v>#DIV/0!</v>
      </c>
    </row>
    <row r="25" spans="1:69" ht="12" customHeight="1" x14ac:dyDescent="0.3">
      <c r="A25" s="248"/>
      <c r="B25" s="115">
        <v>54525</v>
      </c>
      <c r="C25" s="240" t="s">
        <v>210</v>
      </c>
      <c r="D25" s="235"/>
      <c r="E25" s="241"/>
      <c r="F25" s="241"/>
      <c r="G25" s="237"/>
      <c r="H25" s="237"/>
      <c r="I25" s="81">
        <f>SUM(D25:F25)</f>
        <v>0</v>
      </c>
      <c r="J25" s="209"/>
      <c r="K25" s="322"/>
      <c r="L25" s="323"/>
      <c r="M25" s="210"/>
      <c r="N25" s="211"/>
      <c r="O25" s="212"/>
      <c r="P25" s="213"/>
      <c r="Q25" s="214"/>
      <c r="R25" s="68">
        <f t="shared" ref="R25" si="36">P25*Q25</f>
        <v>0</v>
      </c>
      <c r="S25" s="68">
        <f t="shared" ref="S25" si="37">IF(N25="",0,R25*0.062*VLOOKUP(N25,Employee_Status,2))</f>
        <v>0</v>
      </c>
      <c r="T25" s="68">
        <f t="shared" ref="T25" si="38">IF(N25="",0,R25*0.0145*VLOOKUP(N25,Employee_Status,2))</f>
        <v>0</v>
      </c>
      <c r="U25" s="68">
        <f t="shared" ref="U25" si="39">IF(N25="",0,IF(R25&gt;47300,236.5*VLOOKUP(N25,Employee_Status,2),R25*0.005*VLOOKUP(N25,Employee_Status,2)))</f>
        <v>0</v>
      </c>
      <c r="V25" s="68">
        <f t="shared" ref="V25" si="40">IF(N25="",0,VLOOKUP(O25,CCT_INDUSTRIAL_CODE,2)*Q25)</f>
        <v>0</v>
      </c>
      <c r="W25" s="68">
        <f t="shared" ref="W25" si="41">IF(N25="",0,(((563.63*12)/IF(N25="S",1560,2080))*Q25)*VLOOKUP(N25,Employee_Status,3)*(1+$W$5))</f>
        <v>0</v>
      </c>
      <c r="X25" s="68">
        <f t="shared" ref="X25" si="42">IF(N25="",0,((VLOOKUP((P25*2080),Life_Ins,2)/IF(N25="S",1560,2080))*Q25)*VLOOKUP(N25,Employee_Status,3))*(1+$X$5)</f>
        <v>0</v>
      </c>
      <c r="Y25" s="68">
        <f t="shared" ref="Y25" si="43">IF(N25="",0,(((30.68*12)/IF(N25="S",1560,2080))*Q25)*VLOOKUP(N25,Employee_Status,3))*(1+$Y$5)</f>
        <v>0</v>
      </c>
      <c r="Z25" s="68">
        <f t="shared" ref="Z25" si="44">R25*0.06</f>
        <v>0</v>
      </c>
      <c r="AA25" s="68">
        <f t="shared" ref="AA25" si="45">SUM(S25:Z25)</f>
        <v>0</v>
      </c>
      <c r="AB25" s="123"/>
      <c r="AC25" s="108" t="str">
        <f>C47</f>
        <v>Training</v>
      </c>
      <c r="AD25" s="109"/>
      <c r="AE25" s="84">
        <f>I47</f>
        <v>0</v>
      </c>
      <c r="AF25" s="218"/>
      <c r="AG25" s="209"/>
      <c r="AH25" s="322"/>
      <c r="AI25" s="323"/>
      <c r="AJ25" s="210"/>
      <c r="AK25" s="211"/>
      <c r="AL25" s="212"/>
      <c r="AM25" s="213"/>
      <c r="AN25" s="214"/>
      <c r="AO25" s="68"/>
      <c r="AP25" s="68"/>
      <c r="AQ25" s="68"/>
      <c r="AR25" s="68">
        <f t="shared" si="15"/>
        <v>0</v>
      </c>
      <c r="AS25" s="68"/>
      <c r="AT25" s="68">
        <f t="shared" si="17"/>
        <v>0</v>
      </c>
      <c r="AU25" s="68"/>
      <c r="AV25" s="68">
        <f t="shared" si="19"/>
        <v>0</v>
      </c>
      <c r="AW25" s="68"/>
      <c r="AX25" s="68"/>
      <c r="AY25" s="12"/>
      <c r="AZ25" s="12"/>
      <c r="BA25" s="12"/>
      <c r="BB25" s="12"/>
      <c r="BC25" s="12"/>
      <c r="BD25" s="12"/>
      <c r="BE25" s="12"/>
      <c r="BF25" s="12"/>
      <c r="BI25" s="48"/>
      <c r="BJ25" s="49"/>
      <c r="BK25" s="50"/>
      <c r="BL25" s="48"/>
      <c r="BM25" s="51"/>
      <c r="BN25" s="52"/>
      <c r="BO25" s="50"/>
      <c r="BP25" s="48"/>
    </row>
    <row r="26" spans="1:69" ht="12" customHeight="1" thickBot="1" x14ac:dyDescent="0.35">
      <c r="A26" s="363" t="s">
        <v>74</v>
      </c>
      <c r="B26" s="289"/>
      <c r="C26" s="290"/>
      <c r="D26" s="85">
        <f>+D23+D24+D25</f>
        <v>0</v>
      </c>
      <c r="E26" s="85">
        <f t="shared" ref="E26:I26" si="46">+E23+E24+E25</f>
        <v>0</v>
      </c>
      <c r="F26" s="85">
        <f t="shared" si="46"/>
        <v>0</v>
      </c>
      <c r="G26" s="85">
        <f t="shared" si="46"/>
        <v>0</v>
      </c>
      <c r="H26" s="85">
        <f t="shared" si="46"/>
        <v>0</v>
      </c>
      <c r="I26" s="85">
        <f t="shared" si="46"/>
        <v>0</v>
      </c>
      <c r="J26" s="209"/>
      <c r="K26" s="322"/>
      <c r="L26" s="323"/>
      <c r="M26" s="210"/>
      <c r="N26" s="211"/>
      <c r="O26" s="212"/>
      <c r="P26" s="213"/>
      <c r="Q26" s="214"/>
      <c r="R26" s="68">
        <f t="shared" si="22"/>
        <v>0</v>
      </c>
      <c r="S26" s="68">
        <f t="shared" si="23"/>
        <v>0</v>
      </c>
      <c r="T26" s="68">
        <f t="shared" si="24"/>
        <v>0</v>
      </c>
      <c r="U26" s="68">
        <f t="shared" si="25"/>
        <v>0</v>
      </c>
      <c r="V26" s="68">
        <f t="shared" si="26"/>
        <v>0</v>
      </c>
      <c r="W26" s="68">
        <f t="shared" si="27"/>
        <v>0</v>
      </c>
      <c r="X26" s="68">
        <f t="shared" si="11"/>
        <v>0</v>
      </c>
      <c r="Y26" s="68">
        <f t="shared" si="12"/>
        <v>0</v>
      </c>
      <c r="Z26" s="68">
        <f t="shared" si="28"/>
        <v>0</v>
      </c>
      <c r="AA26" s="68">
        <f t="shared" si="29"/>
        <v>0</v>
      </c>
      <c r="AB26" s="118" t="str">
        <f>A48</f>
        <v>VEHICLE EXPENSES</v>
      </c>
      <c r="AC26" s="119"/>
      <c r="AD26" s="119"/>
      <c r="AE26" s="119"/>
      <c r="AF26" s="120"/>
      <c r="AG26" s="209"/>
      <c r="AH26" s="322"/>
      <c r="AI26" s="323"/>
      <c r="AJ26" s="210"/>
      <c r="AK26" s="211"/>
      <c r="AL26" s="212"/>
      <c r="AM26" s="213"/>
      <c r="AN26" s="214"/>
      <c r="AO26" s="68">
        <f t="shared" si="30"/>
        <v>0</v>
      </c>
      <c r="AP26" s="68">
        <f t="shared" si="31"/>
        <v>0</v>
      </c>
      <c r="AQ26" s="68">
        <f t="shared" si="32"/>
        <v>0</v>
      </c>
      <c r="AR26" s="68">
        <f t="shared" si="15"/>
        <v>0</v>
      </c>
      <c r="AS26" s="68">
        <f t="shared" si="33"/>
        <v>0</v>
      </c>
      <c r="AT26" s="68">
        <f t="shared" si="17"/>
        <v>0</v>
      </c>
      <c r="AU26" s="68">
        <f t="shared" si="18"/>
        <v>0</v>
      </c>
      <c r="AV26" s="68">
        <f t="shared" si="19"/>
        <v>0</v>
      </c>
      <c r="AW26" s="68">
        <f t="shared" si="20"/>
        <v>0</v>
      </c>
      <c r="AX26" s="68">
        <f t="shared" si="21"/>
        <v>0</v>
      </c>
      <c r="AY26" s="12"/>
      <c r="AZ26" s="12"/>
      <c r="BA26" s="12"/>
      <c r="BB26" s="12"/>
      <c r="BC26" s="12"/>
      <c r="BD26" s="12"/>
      <c r="BE26" s="12"/>
      <c r="BF26" s="12"/>
      <c r="BH26" s="15">
        <f>B47</f>
        <v>65210</v>
      </c>
      <c r="BI26" s="48">
        <f t="shared" ref="BI26:BI70" si="47">$H$6</f>
        <v>0</v>
      </c>
      <c r="BJ26" s="49" t="str">
        <f t="shared" si="7"/>
        <v/>
      </c>
      <c r="BK26" s="50" t="e">
        <f t="shared" si="8"/>
        <v>#DIV/0!</v>
      </c>
      <c r="BL26" s="48">
        <f t="shared" ref="BL26:BL70" si="48">$H$5</f>
        <v>0</v>
      </c>
      <c r="BM26" s="51" t="str">
        <f t="shared" si="3"/>
        <v>FY1900BUDGET</v>
      </c>
      <c r="BN26" s="52" t="str">
        <f t="shared" si="4"/>
        <v>FY1900BUDGET</v>
      </c>
      <c r="BO26" s="50">
        <f>I47</f>
        <v>0</v>
      </c>
      <c r="BP26" s="48">
        <f t="shared" si="6"/>
        <v>0</v>
      </c>
      <c r="BQ26" s="16" t="e">
        <f t="shared" si="9"/>
        <v>#DIV/0!</v>
      </c>
    </row>
    <row r="27" spans="1:69" ht="12" customHeight="1" thickTop="1" x14ac:dyDescent="0.3">
      <c r="A27" s="87"/>
      <c r="B27" s="88"/>
      <c r="C27" s="88"/>
      <c r="D27" s="88"/>
      <c r="E27" s="88"/>
      <c r="F27" s="88"/>
      <c r="G27" s="88"/>
      <c r="H27" s="88"/>
      <c r="I27" s="89"/>
      <c r="J27" s="209"/>
      <c r="K27" s="322"/>
      <c r="L27" s="323"/>
      <c r="M27" s="210"/>
      <c r="N27" s="211"/>
      <c r="O27" s="212"/>
      <c r="P27" s="213"/>
      <c r="Q27" s="214"/>
      <c r="R27" s="68">
        <f t="shared" si="22"/>
        <v>0</v>
      </c>
      <c r="S27" s="68">
        <f t="shared" si="23"/>
        <v>0</v>
      </c>
      <c r="T27" s="68">
        <f t="shared" si="24"/>
        <v>0</v>
      </c>
      <c r="U27" s="68">
        <f t="shared" si="25"/>
        <v>0</v>
      </c>
      <c r="V27" s="68">
        <f t="shared" si="26"/>
        <v>0</v>
      </c>
      <c r="W27" s="68">
        <f t="shared" si="27"/>
        <v>0</v>
      </c>
      <c r="X27" s="68">
        <f t="shared" si="11"/>
        <v>0</v>
      </c>
      <c r="Y27" s="68">
        <f t="shared" si="12"/>
        <v>0</v>
      </c>
      <c r="Z27" s="68">
        <f t="shared" si="28"/>
        <v>0</v>
      </c>
      <c r="AA27" s="68">
        <f t="shared" si="29"/>
        <v>0</v>
      </c>
      <c r="AB27" s="198"/>
      <c r="AC27" s="108" t="str">
        <f>C49</f>
        <v>Vehicle R&amp;M</v>
      </c>
      <c r="AD27" s="109"/>
      <c r="AE27" s="84">
        <f>I49</f>
        <v>0</v>
      </c>
      <c r="AF27" s="218" t="s">
        <v>235</v>
      </c>
      <c r="AG27" s="209"/>
      <c r="AH27" s="322"/>
      <c r="AI27" s="323"/>
      <c r="AJ27" s="210"/>
      <c r="AK27" s="211"/>
      <c r="AL27" s="212"/>
      <c r="AM27" s="213"/>
      <c r="AN27" s="214"/>
      <c r="AO27" s="68">
        <f t="shared" si="30"/>
        <v>0</v>
      </c>
      <c r="AP27" s="68">
        <f t="shared" si="31"/>
        <v>0</v>
      </c>
      <c r="AQ27" s="68">
        <f t="shared" si="32"/>
        <v>0</v>
      </c>
      <c r="AR27" s="68">
        <f t="shared" si="15"/>
        <v>0</v>
      </c>
      <c r="AS27" s="68">
        <f t="shared" si="33"/>
        <v>0</v>
      </c>
      <c r="AT27" s="68">
        <f t="shared" si="17"/>
        <v>0</v>
      </c>
      <c r="AU27" s="68">
        <f t="shared" si="18"/>
        <v>0</v>
      </c>
      <c r="AV27" s="68">
        <f t="shared" si="19"/>
        <v>0</v>
      </c>
      <c r="AW27" s="68">
        <f t="shared" si="20"/>
        <v>0</v>
      </c>
      <c r="AX27" s="68">
        <f t="shared" si="21"/>
        <v>0</v>
      </c>
      <c r="AY27" s="12"/>
      <c r="AZ27" s="12"/>
      <c r="BA27" s="12"/>
      <c r="BB27" s="12"/>
      <c r="BC27" s="12"/>
      <c r="BD27" s="12"/>
      <c r="BE27" s="12"/>
      <c r="BF27" s="12"/>
      <c r="BH27" s="15">
        <f>B49</f>
        <v>66015</v>
      </c>
      <c r="BI27" s="48">
        <f t="shared" si="47"/>
        <v>0</v>
      </c>
      <c r="BJ27" s="49" t="str">
        <f t="shared" si="7"/>
        <v/>
      </c>
      <c r="BK27" s="50" t="e">
        <f t="shared" si="8"/>
        <v>#DIV/0!</v>
      </c>
      <c r="BL27" s="48">
        <f t="shared" si="48"/>
        <v>0</v>
      </c>
      <c r="BM27" s="51" t="str">
        <f t="shared" si="3"/>
        <v>FY1900BUDGET</v>
      </c>
      <c r="BN27" s="52" t="str">
        <f t="shared" si="4"/>
        <v>FY1900BUDGET</v>
      </c>
      <c r="BO27" s="50">
        <f>I49</f>
        <v>0</v>
      </c>
      <c r="BP27" s="48">
        <f t="shared" si="6"/>
        <v>0</v>
      </c>
      <c r="BQ27" s="16" t="e">
        <f t="shared" si="9"/>
        <v>#DIV/0!</v>
      </c>
    </row>
    <row r="28" spans="1:69" ht="12" customHeight="1" x14ac:dyDescent="0.3">
      <c r="A28" s="94" t="s">
        <v>75</v>
      </c>
      <c r="B28" s="95"/>
      <c r="C28" s="96"/>
      <c r="D28" s="97"/>
      <c r="E28" s="97"/>
      <c r="F28" s="97"/>
      <c r="G28" s="97"/>
      <c r="H28" s="97"/>
      <c r="I28" s="98"/>
      <c r="J28" s="209"/>
      <c r="K28" s="322"/>
      <c r="L28" s="323"/>
      <c r="M28" s="210"/>
      <c r="N28" s="211"/>
      <c r="O28" s="212"/>
      <c r="P28" s="213"/>
      <c r="Q28" s="214"/>
      <c r="R28" s="68">
        <f t="shared" si="22"/>
        <v>0</v>
      </c>
      <c r="S28" s="68">
        <f t="shared" si="23"/>
        <v>0</v>
      </c>
      <c r="T28" s="68">
        <f t="shared" si="24"/>
        <v>0</v>
      </c>
      <c r="U28" s="68">
        <f t="shared" si="25"/>
        <v>0</v>
      </c>
      <c r="V28" s="68">
        <f t="shared" si="26"/>
        <v>0</v>
      </c>
      <c r="W28" s="68">
        <f t="shared" si="27"/>
        <v>0</v>
      </c>
      <c r="X28" s="68">
        <f t="shared" si="11"/>
        <v>0</v>
      </c>
      <c r="Y28" s="68">
        <f t="shared" si="12"/>
        <v>0</v>
      </c>
      <c r="Z28" s="68">
        <f t="shared" si="28"/>
        <v>0</v>
      </c>
      <c r="AA28" s="68">
        <f t="shared" si="29"/>
        <v>0</v>
      </c>
      <c r="AB28" s="200"/>
      <c r="AC28" s="108" t="str">
        <f>C50</f>
        <v>Vehicle Fuel</v>
      </c>
      <c r="AD28" s="109"/>
      <c r="AE28" s="84">
        <f>I50</f>
        <v>0</v>
      </c>
      <c r="AF28" s="218" t="s">
        <v>232</v>
      </c>
      <c r="AG28" s="209"/>
      <c r="AH28" s="322"/>
      <c r="AI28" s="323"/>
      <c r="AJ28" s="210"/>
      <c r="AK28" s="211"/>
      <c r="AL28" s="212"/>
      <c r="AM28" s="213"/>
      <c r="AN28" s="214"/>
      <c r="AO28" s="68">
        <f t="shared" si="30"/>
        <v>0</v>
      </c>
      <c r="AP28" s="68">
        <f t="shared" si="31"/>
        <v>0</v>
      </c>
      <c r="AQ28" s="68">
        <f t="shared" si="32"/>
        <v>0</v>
      </c>
      <c r="AR28" s="68">
        <f t="shared" si="15"/>
        <v>0</v>
      </c>
      <c r="AS28" s="68">
        <f t="shared" si="33"/>
        <v>0</v>
      </c>
      <c r="AT28" s="68">
        <f t="shared" si="17"/>
        <v>0</v>
      </c>
      <c r="AU28" s="68">
        <f t="shared" si="18"/>
        <v>0</v>
      </c>
      <c r="AV28" s="68">
        <f t="shared" si="19"/>
        <v>0</v>
      </c>
      <c r="AW28" s="68">
        <f t="shared" si="20"/>
        <v>0</v>
      </c>
      <c r="AX28" s="68">
        <f t="shared" si="21"/>
        <v>0</v>
      </c>
      <c r="AY28" s="12"/>
      <c r="AZ28" s="12"/>
      <c r="BA28" s="12"/>
      <c r="BB28" s="12"/>
      <c r="BC28" s="12"/>
      <c r="BD28" s="12"/>
      <c r="BE28" s="12"/>
      <c r="BF28" s="12"/>
      <c r="BH28" s="15">
        <f>B50</f>
        <v>66050</v>
      </c>
      <c r="BI28" s="48">
        <f t="shared" si="47"/>
        <v>0</v>
      </c>
      <c r="BJ28" s="49" t="str">
        <f t="shared" si="7"/>
        <v/>
      </c>
      <c r="BK28" s="50" t="e">
        <f t="shared" si="8"/>
        <v>#DIV/0!</v>
      </c>
      <c r="BL28" s="48">
        <f t="shared" si="48"/>
        <v>0</v>
      </c>
      <c r="BM28" s="51" t="str">
        <f t="shared" si="3"/>
        <v>FY1900BUDGET</v>
      </c>
      <c r="BN28" s="52" t="str">
        <f t="shared" si="4"/>
        <v>FY1900BUDGET</v>
      </c>
      <c r="BO28" s="50">
        <f>I50</f>
        <v>0</v>
      </c>
      <c r="BP28" s="48">
        <f t="shared" si="6"/>
        <v>0</v>
      </c>
      <c r="BQ28" s="16" t="e">
        <f t="shared" si="9"/>
        <v>#DIV/0!</v>
      </c>
    </row>
    <row r="29" spans="1:69" ht="12" customHeight="1" x14ac:dyDescent="0.3">
      <c r="A29" s="358"/>
      <c r="B29" s="359"/>
      <c r="C29" s="359"/>
      <c r="D29" s="100" t="s">
        <v>53</v>
      </c>
      <c r="E29" s="100" t="s">
        <v>54</v>
      </c>
      <c r="F29" s="100" t="s">
        <v>55</v>
      </c>
      <c r="G29" s="100" t="s">
        <v>56</v>
      </c>
      <c r="H29" s="100" t="s">
        <v>57</v>
      </c>
      <c r="I29" s="98"/>
      <c r="J29" s="209"/>
      <c r="K29" s="322"/>
      <c r="L29" s="323"/>
      <c r="M29" s="210"/>
      <c r="N29" s="211"/>
      <c r="O29" s="212"/>
      <c r="P29" s="213"/>
      <c r="Q29" s="214"/>
      <c r="R29" s="68">
        <f t="shared" si="22"/>
        <v>0</v>
      </c>
      <c r="S29" s="68">
        <f t="shared" si="23"/>
        <v>0</v>
      </c>
      <c r="T29" s="68">
        <f t="shared" si="24"/>
        <v>0</v>
      </c>
      <c r="U29" s="68">
        <f t="shared" si="25"/>
        <v>0</v>
      </c>
      <c r="V29" s="68">
        <f t="shared" si="26"/>
        <v>0</v>
      </c>
      <c r="W29" s="68">
        <f t="shared" si="27"/>
        <v>0</v>
      </c>
      <c r="X29" s="68">
        <f t="shared" si="11"/>
        <v>0</v>
      </c>
      <c r="Y29" s="68">
        <f t="shared" si="12"/>
        <v>0</v>
      </c>
      <c r="Z29" s="68">
        <f t="shared" si="28"/>
        <v>0</v>
      </c>
      <c r="AA29" s="68">
        <f t="shared" si="29"/>
        <v>0</v>
      </c>
      <c r="AB29" s="126"/>
      <c r="AC29" s="108" t="str">
        <f>C51</f>
        <v>Vehicle Lease (Fleet)</v>
      </c>
      <c r="AD29" s="109"/>
      <c r="AE29" s="84">
        <f>I51</f>
        <v>0</v>
      </c>
      <c r="AF29" s="218"/>
      <c r="AG29" s="209"/>
      <c r="AH29" s="322"/>
      <c r="AI29" s="323"/>
      <c r="AJ29" s="210"/>
      <c r="AK29" s="211"/>
      <c r="AL29" s="212"/>
      <c r="AM29" s="213"/>
      <c r="AN29" s="214"/>
      <c r="AO29" s="68">
        <f t="shared" si="30"/>
        <v>0</v>
      </c>
      <c r="AP29" s="68">
        <f t="shared" si="31"/>
        <v>0</v>
      </c>
      <c r="AQ29" s="68">
        <f t="shared" si="32"/>
        <v>0</v>
      </c>
      <c r="AR29" s="68">
        <f t="shared" si="15"/>
        <v>0</v>
      </c>
      <c r="AS29" s="68">
        <f t="shared" si="33"/>
        <v>0</v>
      </c>
      <c r="AT29" s="68">
        <f t="shared" si="17"/>
        <v>0</v>
      </c>
      <c r="AU29" s="68">
        <f t="shared" si="18"/>
        <v>0</v>
      </c>
      <c r="AV29" s="68">
        <f t="shared" si="19"/>
        <v>0</v>
      </c>
      <c r="AW29" s="68">
        <f t="shared" si="20"/>
        <v>0</v>
      </c>
      <c r="AX29" s="68">
        <f t="shared" si="21"/>
        <v>0</v>
      </c>
      <c r="AY29" s="12"/>
      <c r="AZ29" s="12"/>
      <c r="BA29" s="12"/>
      <c r="BB29" s="12"/>
      <c r="BC29" s="12"/>
      <c r="BD29" s="12"/>
      <c r="BE29" s="12"/>
      <c r="BF29" s="12"/>
      <c r="BH29" s="15">
        <f>B51</f>
        <v>66080</v>
      </c>
      <c r="BI29" s="48">
        <f t="shared" si="47"/>
        <v>0</v>
      </c>
      <c r="BJ29" s="49" t="str">
        <f t="shared" si="7"/>
        <v/>
      </c>
      <c r="BK29" s="50" t="e">
        <f>VALUE(BQ29)</f>
        <v>#DIV/0!</v>
      </c>
      <c r="BL29" s="48">
        <f t="shared" si="48"/>
        <v>0</v>
      </c>
      <c r="BM29" s="51" t="str">
        <f t="shared" si="3"/>
        <v>FY1900BUDGET</v>
      </c>
      <c r="BN29" s="52" t="str">
        <f>BM29</f>
        <v>FY1900BUDGET</v>
      </c>
      <c r="BO29" s="50">
        <f>I51</f>
        <v>0</v>
      </c>
      <c r="BP29" s="48">
        <f t="shared" si="6"/>
        <v>0</v>
      </c>
      <c r="BQ29" s="16" t="e">
        <f>ROUND(BO29/$BF$4,2)</f>
        <v>#DIV/0!</v>
      </c>
    </row>
    <row r="30" spans="1:69" ht="12" customHeight="1" x14ac:dyDescent="0.3">
      <c r="A30" s="358" t="s">
        <v>13</v>
      </c>
      <c r="B30" s="359"/>
      <c r="C30" s="360"/>
      <c r="D30" s="104" t="str">
        <f>IF(D9="","",D9)</f>
        <v/>
      </c>
      <c r="E30" s="104" t="str">
        <f>IF(E9="","",E9)</f>
        <v/>
      </c>
      <c r="F30" s="104" t="str">
        <f>IF(F9="","",F9)</f>
        <v/>
      </c>
      <c r="G30" s="104" t="str">
        <f>IF(G9="","",G9)</f>
        <v/>
      </c>
      <c r="H30" s="104" t="str">
        <f>IF(H9="","",H9)</f>
        <v/>
      </c>
      <c r="I30" s="105"/>
      <c r="J30" s="209"/>
      <c r="K30" s="322"/>
      <c r="L30" s="323"/>
      <c r="M30" s="210"/>
      <c r="N30" s="211"/>
      <c r="O30" s="212"/>
      <c r="P30" s="213"/>
      <c r="Q30" s="214"/>
      <c r="R30" s="68">
        <f t="shared" si="22"/>
        <v>0</v>
      </c>
      <c r="S30" s="68">
        <f t="shared" si="23"/>
        <v>0</v>
      </c>
      <c r="T30" s="68">
        <f t="shared" si="24"/>
        <v>0</v>
      </c>
      <c r="U30" s="68">
        <f t="shared" si="25"/>
        <v>0</v>
      </c>
      <c r="V30" s="68">
        <f t="shared" si="26"/>
        <v>0</v>
      </c>
      <c r="W30" s="68">
        <f t="shared" si="27"/>
        <v>0</v>
      </c>
      <c r="X30" s="68">
        <f t="shared" si="11"/>
        <v>0</v>
      </c>
      <c r="Y30" s="68">
        <f t="shared" si="12"/>
        <v>0</v>
      </c>
      <c r="Z30" s="68">
        <f t="shared" si="28"/>
        <v>0</v>
      </c>
      <c r="AA30" s="68">
        <f t="shared" si="29"/>
        <v>0</v>
      </c>
      <c r="AB30" s="199"/>
      <c r="AC30" s="108" t="str">
        <f>C52</f>
        <v>GSA</v>
      </c>
      <c r="AD30" s="109"/>
      <c r="AE30" s="84">
        <f>I52</f>
        <v>0</v>
      </c>
      <c r="AF30" s="218"/>
      <c r="AG30" s="209"/>
      <c r="AH30" s="322"/>
      <c r="AI30" s="323"/>
      <c r="AJ30" s="210"/>
      <c r="AK30" s="211"/>
      <c r="AL30" s="212"/>
      <c r="AM30" s="213"/>
      <c r="AN30" s="214"/>
      <c r="AO30" s="68">
        <f t="shared" si="30"/>
        <v>0</v>
      </c>
      <c r="AP30" s="68">
        <f t="shared" si="31"/>
        <v>0</v>
      </c>
      <c r="AQ30" s="68">
        <f t="shared" si="32"/>
        <v>0</v>
      </c>
      <c r="AR30" s="68">
        <f t="shared" si="15"/>
        <v>0</v>
      </c>
      <c r="AS30" s="68">
        <f t="shared" si="33"/>
        <v>0</v>
      </c>
      <c r="AT30" s="68">
        <f t="shared" si="17"/>
        <v>0</v>
      </c>
      <c r="AU30" s="68">
        <f t="shared" si="18"/>
        <v>0</v>
      </c>
      <c r="AV30" s="68">
        <f t="shared" si="19"/>
        <v>0</v>
      </c>
      <c r="AW30" s="68">
        <f t="shared" si="20"/>
        <v>0</v>
      </c>
      <c r="AX30" s="68">
        <f t="shared" si="21"/>
        <v>0</v>
      </c>
      <c r="AY30" s="12"/>
      <c r="AZ30" s="12"/>
      <c r="BA30" s="12"/>
      <c r="BB30" s="12"/>
      <c r="BC30" s="12"/>
      <c r="BD30" s="12"/>
      <c r="BE30" s="12"/>
      <c r="BF30" s="12"/>
      <c r="BH30" s="15">
        <f>B52</f>
        <v>66090</v>
      </c>
      <c r="BI30" s="48">
        <f t="shared" si="47"/>
        <v>0</v>
      </c>
      <c r="BJ30" s="49" t="str">
        <f t="shared" si="7"/>
        <v/>
      </c>
      <c r="BK30" s="50" t="e">
        <f t="shared" si="8"/>
        <v>#DIV/0!</v>
      </c>
      <c r="BL30" s="48">
        <f t="shared" si="48"/>
        <v>0</v>
      </c>
      <c r="BM30" s="51" t="str">
        <f t="shared" si="3"/>
        <v>FY1900BUDGET</v>
      </c>
      <c r="BN30" s="52" t="str">
        <f t="shared" si="4"/>
        <v>FY1900BUDGET</v>
      </c>
      <c r="BO30" s="50">
        <f>I52</f>
        <v>0</v>
      </c>
      <c r="BP30" s="48">
        <f t="shared" si="6"/>
        <v>0</v>
      </c>
      <c r="BQ30" s="16" t="e">
        <f t="shared" si="9"/>
        <v>#DIV/0!</v>
      </c>
    </row>
    <row r="31" spans="1:69" ht="12" customHeight="1" x14ac:dyDescent="0.3">
      <c r="A31" s="361" t="s">
        <v>22</v>
      </c>
      <c r="B31" s="362"/>
      <c r="C31" s="362"/>
      <c r="D31" s="106"/>
      <c r="E31" s="106"/>
      <c r="F31" s="106"/>
      <c r="G31" s="106"/>
      <c r="H31" s="106"/>
      <c r="I31" s="107"/>
      <c r="J31" s="209"/>
      <c r="K31" s="322"/>
      <c r="L31" s="323"/>
      <c r="M31" s="210"/>
      <c r="N31" s="211"/>
      <c r="O31" s="212"/>
      <c r="P31" s="213"/>
      <c r="Q31" s="214"/>
      <c r="R31" s="68">
        <f t="shared" si="22"/>
        <v>0</v>
      </c>
      <c r="S31" s="68">
        <f t="shared" si="23"/>
        <v>0</v>
      </c>
      <c r="T31" s="68">
        <f t="shared" si="24"/>
        <v>0</v>
      </c>
      <c r="U31" s="68">
        <f t="shared" si="25"/>
        <v>0</v>
      </c>
      <c r="V31" s="68">
        <f t="shared" si="26"/>
        <v>0</v>
      </c>
      <c r="W31" s="68">
        <f t="shared" si="27"/>
        <v>0</v>
      </c>
      <c r="X31" s="68">
        <f t="shared" si="11"/>
        <v>0</v>
      </c>
      <c r="Y31" s="68">
        <f t="shared" si="12"/>
        <v>0</v>
      </c>
      <c r="Z31" s="68">
        <f t="shared" si="28"/>
        <v>0</v>
      </c>
      <c r="AA31" s="68">
        <f t="shared" si="29"/>
        <v>0</v>
      </c>
      <c r="AC31" s="124" t="str">
        <f>C53</f>
        <v>Vehicle Insurance</v>
      </c>
      <c r="AD31" s="125"/>
      <c r="AE31" s="84">
        <f>I53</f>
        <v>0</v>
      </c>
      <c r="AF31" s="218" t="s">
        <v>233</v>
      </c>
      <c r="AG31" s="209"/>
      <c r="AH31" s="322"/>
      <c r="AI31" s="323"/>
      <c r="AJ31" s="210"/>
      <c r="AK31" s="211"/>
      <c r="AL31" s="212"/>
      <c r="AM31" s="213"/>
      <c r="AN31" s="214"/>
      <c r="AO31" s="68">
        <f t="shared" si="30"/>
        <v>0</v>
      </c>
      <c r="AP31" s="68">
        <f t="shared" si="31"/>
        <v>0</v>
      </c>
      <c r="AQ31" s="68">
        <f t="shared" si="32"/>
        <v>0</v>
      </c>
      <c r="AR31" s="68">
        <f t="shared" si="15"/>
        <v>0</v>
      </c>
      <c r="AS31" s="68">
        <f t="shared" si="33"/>
        <v>0</v>
      </c>
      <c r="AT31" s="68">
        <f t="shared" si="17"/>
        <v>0</v>
      </c>
      <c r="AU31" s="68">
        <f t="shared" si="18"/>
        <v>0</v>
      </c>
      <c r="AV31" s="68">
        <f t="shared" si="19"/>
        <v>0</v>
      </c>
      <c r="AW31" s="68">
        <f t="shared" si="20"/>
        <v>0</v>
      </c>
      <c r="AX31" s="68">
        <f t="shared" si="21"/>
        <v>0</v>
      </c>
      <c r="AY31" s="12"/>
      <c r="AZ31" s="12"/>
      <c r="BA31" s="12"/>
      <c r="BB31" s="12"/>
      <c r="BC31" s="12"/>
      <c r="BD31" s="12"/>
      <c r="BE31" s="12"/>
      <c r="BF31" s="12"/>
      <c r="BH31" s="15">
        <f>B53</f>
        <v>66095</v>
      </c>
      <c r="BI31" s="48">
        <f t="shared" si="47"/>
        <v>0</v>
      </c>
      <c r="BJ31" s="49" t="str">
        <f t="shared" si="7"/>
        <v/>
      </c>
      <c r="BK31" s="50" t="e">
        <f t="shared" si="8"/>
        <v>#DIV/0!</v>
      </c>
      <c r="BL31" s="48">
        <f t="shared" si="48"/>
        <v>0</v>
      </c>
      <c r="BM31" s="51" t="str">
        <f t="shared" si="3"/>
        <v>FY1900BUDGET</v>
      </c>
      <c r="BN31" s="52" t="str">
        <f t="shared" si="4"/>
        <v>FY1900BUDGET</v>
      </c>
      <c r="BO31" s="50">
        <f>I53</f>
        <v>0</v>
      </c>
      <c r="BP31" s="48">
        <f t="shared" si="6"/>
        <v>0</v>
      </c>
      <c r="BQ31" s="16" t="e">
        <f t="shared" si="9"/>
        <v>#DIV/0!</v>
      </c>
    </row>
    <row r="32" spans="1:69" ht="12" customHeight="1" x14ac:dyDescent="0.3">
      <c r="A32" s="324" t="s">
        <v>76</v>
      </c>
      <c r="B32" s="325"/>
      <c r="C32" s="326"/>
      <c r="D32" s="110" t="s">
        <v>77</v>
      </c>
      <c r="E32" s="110"/>
      <c r="F32" s="110"/>
      <c r="G32" s="110" t="s">
        <v>77</v>
      </c>
      <c r="H32" s="110" t="s">
        <v>77</v>
      </c>
      <c r="I32" s="111" t="s">
        <v>77</v>
      </c>
      <c r="J32" s="209"/>
      <c r="K32" s="322"/>
      <c r="L32" s="323"/>
      <c r="M32" s="210"/>
      <c r="N32" s="211"/>
      <c r="O32" s="212"/>
      <c r="P32" s="213"/>
      <c r="Q32" s="214"/>
      <c r="R32" s="68">
        <f t="shared" si="22"/>
        <v>0</v>
      </c>
      <c r="S32" s="68">
        <f t="shared" si="23"/>
        <v>0</v>
      </c>
      <c r="T32" s="68">
        <f t="shared" si="24"/>
        <v>0</v>
      </c>
      <c r="U32" s="68">
        <f t="shared" si="25"/>
        <v>0</v>
      </c>
      <c r="V32" s="68">
        <f t="shared" si="26"/>
        <v>0</v>
      </c>
      <c r="W32" s="68">
        <f t="shared" si="27"/>
        <v>0</v>
      </c>
      <c r="X32" s="68">
        <f t="shared" si="11"/>
        <v>0</v>
      </c>
      <c r="Y32" s="68">
        <f t="shared" si="12"/>
        <v>0</v>
      </c>
      <c r="Z32" s="68">
        <f t="shared" si="28"/>
        <v>0</v>
      </c>
      <c r="AA32" s="68">
        <f t="shared" si="29"/>
        <v>0</v>
      </c>
      <c r="AB32" s="76" t="str">
        <f>A54</f>
        <v>REPAIR &amp; MAINTENANCE</v>
      </c>
      <c r="AC32" s="77"/>
      <c r="AD32" s="78"/>
      <c r="AE32" s="79"/>
      <c r="AF32" s="80"/>
      <c r="AG32" s="209"/>
      <c r="AH32" s="322"/>
      <c r="AI32" s="323"/>
      <c r="AJ32" s="210"/>
      <c r="AK32" s="211"/>
      <c r="AL32" s="212"/>
      <c r="AM32" s="213"/>
      <c r="AN32" s="214"/>
      <c r="AO32" s="68">
        <f t="shared" si="30"/>
        <v>0</v>
      </c>
      <c r="AP32" s="68">
        <f t="shared" si="31"/>
        <v>0</v>
      </c>
      <c r="AQ32" s="68">
        <f t="shared" si="32"/>
        <v>0</v>
      </c>
      <c r="AR32" s="68">
        <f t="shared" si="15"/>
        <v>0</v>
      </c>
      <c r="AS32" s="68">
        <f t="shared" si="33"/>
        <v>0</v>
      </c>
      <c r="AT32" s="68">
        <f t="shared" si="17"/>
        <v>0</v>
      </c>
      <c r="AU32" s="68">
        <f t="shared" si="18"/>
        <v>0</v>
      </c>
      <c r="AV32" s="68">
        <f t="shared" si="19"/>
        <v>0</v>
      </c>
      <c r="AW32" s="68">
        <f t="shared" si="20"/>
        <v>0</v>
      </c>
      <c r="AX32" s="68">
        <f t="shared" si="21"/>
        <v>0</v>
      </c>
      <c r="AY32" s="12"/>
      <c r="AZ32" s="12"/>
      <c r="BA32" s="12"/>
      <c r="BB32" s="12"/>
      <c r="BC32" s="12"/>
      <c r="BD32" s="12"/>
      <c r="BE32" s="12"/>
      <c r="BF32" s="12"/>
      <c r="BH32" s="15">
        <f>B55</f>
        <v>67020</v>
      </c>
      <c r="BI32" s="48">
        <f t="shared" si="47"/>
        <v>0</v>
      </c>
      <c r="BJ32" s="49" t="str">
        <f t="shared" si="7"/>
        <v/>
      </c>
      <c r="BK32" s="50" t="e">
        <f t="shared" si="8"/>
        <v>#DIV/0!</v>
      </c>
      <c r="BL32" s="48">
        <f t="shared" si="48"/>
        <v>0</v>
      </c>
      <c r="BM32" s="51" t="str">
        <f t="shared" si="3"/>
        <v>FY1900BUDGET</v>
      </c>
      <c r="BN32" s="52" t="str">
        <f t="shared" si="4"/>
        <v>FY1900BUDGET</v>
      </c>
      <c r="BO32" s="50">
        <f>I55</f>
        <v>0</v>
      </c>
      <c r="BP32" s="48">
        <f t="shared" si="6"/>
        <v>0</v>
      </c>
      <c r="BQ32" s="16" t="e">
        <f t="shared" si="9"/>
        <v>#DIV/0!</v>
      </c>
    </row>
    <row r="33" spans="1:69" ht="12" customHeight="1" x14ac:dyDescent="0.3">
      <c r="A33" s="352"/>
      <c r="B33" s="115"/>
      <c r="C33" s="116" t="s">
        <v>78</v>
      </c>
      <c r="D33" s="208">
        <f>R69</f>
        <v>0</v>
      </c>
      <c r="E33" s="208"/>
      <c r="F33" s="208"/>
      <c r="G33" s="208"/>
      <c r="H33" s="208"/>
      <c r="I33" s="117">
        <f>SUM(D33:H33)</f>
        <v>0</v>
      </c>
      <c r="J33" s="209"/>
      <c r="K33" s="322"/>
      <c r="L33" s="323"/>
      <c r="M33" s="210"/>
      <c r="N33" s="211"/>
      <c r="O33" s="212"/>
      <c r="P33" s="213"/>
      <c r="Q33" s="214"/>
      <c r="R33" s="68">
        <f t="shared" si="22"/>
        <v>0</v>
      </c>
      <c r="S33" s="68">
        <f t="shared" si="23"/>
        <v>0</v>
      </c>
      <c r="T33" s="68">
        <f t="shared" si="24"/>
        <v>0</v>
      </c>
      <c r="U33" s="68">
        <f t="shared" si="25"/>
        <v>0</v>
      </c>
      <c r="V33" s="68">
        <f t="shared" si="26"/>
        <v>0</v>
      </c>
      <c r="W33" s="68">
        <f t="shared" si="27"/>
        <v>0</v>
      </c>
      <c r="X33" s="68">
        <f t="shared" si="11"/>
        <v>0</v>
      </c>
      <c r="Y33" s="68">
        <f t="shared" si="12"/>
        <v>0</v>
      </c>
      <c r="Z33" s="68">
        <f t="shared" si="28"/>
        <v>0</v>
      </c>
      <c r="AA33" s="68">
        <f t="shared" si="29"/>
        <v>0</v>
      </c>
      <c r="AB33" s="126"/>
      <c r="AC33" s="108" t="str">
        <f>C55</f>
        <v>Building R&amp;M</v>
      </c>
      <c r="AD33" s="109"/>
      <c r="AE33" s="84">
        <f>I55</f>
        <v>0</v>
      </c>
      <c r="AF33" s="218"/>
      <c r="AG33" s="209"/>
      <c r="AH33" s="322"/>
      <c r="AI33" s="323"/>
      <c r="AJ33" s="210"/>
      <c r="AK33" s="211"/>
      <c r="AL33" s="212"/>
      <c r="AM33" s="213"/>
      <c r="AN33" s="214"/>
      <c r="AO33" s="68">
        <f t="shared" si="30"/>
        <v>0</v>
      </c>
      <c r="AP33" s="68">
        <f t="shared" si="31"/>
        <v>0</v>
      </c>
      <c r="AQ33" s="68">
        <f t="shared" si="32"/>
        <v>0</v>
      </c>
      <c r="AR33" s="68">
        <f t="shared" si="15"/>
        <v>0</v>
      </c>
      <c r="AS33" s="68">
        <f t="shared" si="33"/>
        <v>0</v>
      </c>
      <c r="AT33" s="68">
        <f t="shared" si="17"/>
        <v>0</v>
      </c>
      <c r="AU33" s="68">
        <f t="shared" si="18"/>
        <v>0</v>
      </c>
      <c r="AV33" s="68">
        <f t="shared" si="19"/>
        <v>0</v>
      </c>
      <c r="AW33" s="68">
        <f t="shared" si="20"/>
        <v>0</v>
      </c>
      <c r="AX33" s="68">
        <f t="shared" si="21"/>
        <v>0</v>
      </c>
      <c r="AY33" s="12"/>
      <c r="AZ33" s="12"/>
      <c r="BA33" s="12"/>
      <c r="BB33" s="12"/>
      <c r="BC33" s="12"/>
      <c r="BD33" s="12"/>
      <c r="BE33" s="12"/>
      <c r="BF33" s="12"/>
      <c r="BH33" s="15">
        <f>B56</f>
        <v>67110</v>
      </c>
      <c r="BI33" s="48">
        <f t="shared" si="47"/>
        <v>0</v>
      </c>
      <c r="BJ33" s="49" t="str">
        <f t="shared" si="7"/>
        <v/>
      </c>
      <c r="BK33" s="50" t="e">
        <f t="shared" si="8"/>
        <v>#DIV/0!</v>
      </c>
      <c r="BL33" s="48">
        <f t="shared" si="48"/>
        <v>0</v>
      </c>
      <c r="BM33" s="51" t="str">
        <f t="shared" si="3"/>
        <v>FY1900BUDGET</v>
      </c>
      <c r="BN33" s="52" t="str">
        <f t="shared" si="4"/>
        <v>FY1900BUDGET</v>
      </c>
      <c r="BO33" s="50">
        <f>I56</f>
        <v>0</v>
      </c>
      <c r="BP33" s="48">
        <f t="shared" si="6"/>
        <v>0</v>
      </c>
      <c r="BQ33" s="16" t="e">
        <f t="shared" si="9"/>
        <v>#DIV/0!</v>
      </c>
    </row>
    <row r="34" spans="1:69" ht="12" customHeight="1" x14ac:dyDescent="0.3">
      <c r="A34" s="357"/>
      <c r="B34" s="231"/>
      <c r="C34" s="116" t="s">
        <v>79</v>
      </c>
      <c r="D34" s="208">
        <f>AA69</f>
        <v>0</v>
      </c>
      <c r="E34" s="208"/>
      <c r="F34" s="208"/>
      <c r="G34" s="208"/>
      <c r="H34" s="208"/>
      <c r="I34" s="117">
        <f>SUM(D34:H34)</f>
        <v>0</v>
      </c>
      <c r="J34" s="209"/>
      <c r="K34" s="322"/>
      <c r="L34" s="323"/>
      <c r="M34" s="210"/>
      <c r="N34" s="211"/>
      <c r="O34" s="212"/>
      <c r="P34" s="213"/>
      <c r="Q34" s="214"/>
      <c r="R34" s="68">
        <f t="shared" si="22"/>
        <v>0</v>
      </c>
      <c r="S34" s="68">
        <f t="shared" si="23"/>
        <v>0</v>
      </c>
      <c r="T34" s="68">
        <f t="shared" si="24"/>
        <v>0</v>
      </c>
      <c r="U34" s="68">
        <f t="shared" si="25"/>
        <v>0</v>
      </c>
      <c r="V34" s="68">
        <f t="shared" si="26"/>
        <v>0</v>
      </c>
      <c r="W34" s="68">
        <f t="shared" si="27"/>
        <v>0</v>
      </c>
      <c r="X34" s="68">
        <f t="shared" si="11"/>
        <v>0</v>
      </c>
      <c r="Y34" s="68">
        <f t="shared" si="12"/>
        <v>0</v>
      </c>
      <c r="Z34" s="68">
        <f t="shared" si="28"/>
        <v>0</v>
      </c>
      <c r="AA34" s="68">
        <f t="shared" si="29"/>
        <v>0</v>
      </c>
      <c r="AC34" s="108" t="str">
        <f>C56</f>
        <v>Equipment R&amp;M</v>
      </c>
      <c r="AD34" s="109"/>
      <c r="AE34" s="84">
        <f>I56</f>
        <v>0</v>
      </c>
      <c r="AF34" s="218" t="s">
        <v>234</v>
      </c>
      <c r="AG34" s="209"/>
      <c r="AH34" s="322"/>
      <c r="AI34" s="323"/>
      <c r="AJ34" s="210"/>
      <c r="AK34" s="211"/>
      <c r="AL34" s="212"/>
      <c r="AM34" s="213"/>
      <c r="AN34" s="214"/>
      <c r="AO34" s="68">
        <f t="shared" si="30"/>
        <v>0</v>
      </c>
      <c r="AP34" s="68">
        <f t="shared" si="31"/>
        <v>0</v>
      </c>
      <c r="AQ34" s="68">
        <f t="shared" si="32"/>
        <v>0</v>
      </c>
      <c r="AR34" s="68">
        <f t="shared" si="15"/>
        <v>0</v>
      </c>
      <c r="AS34" s="68">
        <f t="shared" si="33"/>
        <v>0</v>
      </c>
      <c r="AT34" s="68">
        <f t="shared" si="17"/>
        <v>0</v>
      </c>
      <c r="AU34" s="68">
        <f t="shared" si="18"/>
        <v>0</v>
      </c>
      <c r="AV34" s="68">
        <f t="shared" si="19"/>
        <v>0</v>
      </c>
      <c r="AW34" s="68">
        <f t="shared" si="20"/>
        <v>0</v>
      </c>
      <c r="AX34" s="68">
        <f t="shared" si="21"/>
        <v>0</v>
      </c>
      <c r="AY34" s="12"/>
      <c r="AZ34" s="12"/>
      <c r="BA34" s="12"/>
      <c r="BB34" s="12"/>
      <c r="BC34" s="12"/>
      <c r="BD34" s="12"/>
      <c r="BE34" s="12"/>
      <c r="BF34" s="12"/>
      <c r="BH34" s="15">
        <f>B59</f>
        <v>68010</v>
      </c>
      <c r="BI34" s="48">
        <f t="shared" si="47"/>
        <v>0</v>
      </c>
      <c r="BJ34" s="49" t="str">
        <f t="shared" si="7"/>
        <v/>
      </c>
      <c r="BK34" s="50" t="e">
        <f t="shared" si="8"/>
        <v>#DIV/0!</v>
      </c>
      <c r="BL34" s="48">
        <f t="shared" si="48"/>
        <v>0</v>
      </c>
      <c r="BM34" s="51" t="str">
        <f t="shared" si="3"/>
        <v>FY1900BUDGET</v>
      </c>
      <c r="BN34" s="52" t="str">
        <f t="shared" si="4"/>
        <v>FY1900BUDGET</v>
      </c>
      <c r="BO34" s="50">
        <f>I59</f>
        <v>0</v>
      </c>
      <c r="BP34" s="48">
        <f t="shared" si="6"/>
        <v>0</v>
      </c>
      <c r="BQ34" s="16" t="e">
        <f t="shared" si="9"/>
        <v>#DIV/0!</v>
      </c>
    </row>
    <row r="35" spans="1:69" ht="12" customHeight="1" x14ac:dyDescent="0.3">
      <c r="A35" s="324" t="s">
        <v>80</v>
      </c>
      <c r="B35" s="325"/>
      <c r="C35" s="326"/>
      <c r="D35" s="121"/>
      <c r="E35" s="121"/>
      <c r="F35" s="121"/>
      <c r="G35" s="121"/>
      <c r="H35" s="121"/>
      <c r="I35" s="122" t="s">
        <v>77</v>
      </c>
      <c r="J35" s="209"/>
      <c r="K35" s="322"/>
      <c r="L35" s="323"/>
      <c r="M35" s="210"/>
      <c r="N35" s="211"/>
      <c r="O35" s="212"/>
      <c r="P35" s="213"/>
      <c r="Q35" s="214"/>
      <c r="R35" s="68">
        <f t="shared" si="22"/>
        <v>0</v>
      </c>
      <c r="S35" s="68">
        <f t="shared" si="23"/>
        <v>0</v>
      </c>
      <c r="T35" s="68">
        <f t="shared" si="24"/>
        <v>0</v>
      </c>
      <c r="U35" s="68">
        <f t="shared" si="25"/>
        <v>0</v>
      </c>
      <c r="V35" s="68">
        <f t="shared" si="26"/>
        <v>0</v>
      </c>
      <c r="W35" s="68">
        <f t="shared" si="27"/>
        <v>0</v>
      </c>
      <c r="X35" s="68">
        <f t="shared" si="11"/>
        <v>0</v>
      </c>
      <c r="Y35" s="68">
        <f t="shared" si="12"/>
        <v>0</v>
      </c>
      <c r="Z35" s="68">
        <f t="shared" si="28"/>
        <v>0</v>
      </c>
      <c r="AA35" s="68">
        <f t="shared" si="29"/>
        <v>0</v>
      </c>
      <c r="AC35" s="108" t="str">
        <f>C57</f>
        <v>Building Cost Allocation</v>
      </c>
      <c r="AD35" s="109"/>
      <c r="AE35" s="84">
        <f>I57</f>
        <v>0</v>
      </c>
      <c r="AF35" s="218"/>
      <c r="AG35" s="209"/>
      <c r="AH35" s="322"/>
      <c r="AI35" s="323"/>
      <c r="AJ35" s="210"/>
      <c r="AK35" s="211"/>
      <c r="AL35" s="212"/>
      <c r="AM35" s="213"/>
      <c r="AN35" s="214"/>
      <c r="AO35" s="68">
        <f t="shared" si="30"/>
        <v>0</v>
      </c>
      <c r="AP35" s="68">
        <f t="shared" si="31"/>
        <v>0</v>
      </c>
      <c r="AQ35" s="68">
        <f t="shared" si="32"/>
        <v>0</v>
      </c>
      <c r="AR35" s="68">
        <f t="shared" si="15"/>
        <v>0</v>
      </c>
      <c r="AS35" s="68">
        <f t="shared" si="33"/>
        <v>0</v>
      </c>
      <c r="AT35" s="68">
        <f t="shared" si="17"/>
        <v>0</v>
      </c>
      <c r="AU35" s="68">
        <f t="shared" si="18"/>
        <v>0</v>
      </c>
      <c r="AV35" s="68">
        <f t="shared" si="19"/>
        <v>0</v>
      </c>
      <c r="AW35" s="68">
        <f t="shared" si="20"/>
        <v>0</v>
      </c>
      <c r="AX35" s="68">
        <f t="shared" si="21"/>
        <v>0</v>
      </c>
      <c r="AY35" s="12"/>
      <c r="AZ35" s="12"/>
      <c r="BA35" s="12"/>
      <c r="BB35" s="12"/>
      <c r="BC35" s="12"/>
      <c r="BD35" s="12"/>
      <c r="BE35" s="12"/>
      <c r="BF35" s="12"/>
      <c r="BH35" s="15">
        <f>B60</f>
        <v>68020</v>
      </c>
      <c r="BI35" s="48">
        <f t="shared" si="47"/>
        <v>0</v>
      </c>
      <c r="BJ35" s="49" t="str">
        <f t="shared" si="7"/>
        <v/>
      </c>
      <c r="BK35" s="50" t="e">
        <f>VALUE(BQ35)</f>
        <v>#DIV/0!</v>
      </c>
      <c r="BL35" s="48">
        <f t="shared" si="48"/>
        <v>0</v>
      </c>
      <c r="BM35" s="51" t="str">
        <f t="shared" si="3"/>
        <v>FY1900BUDGET</v>
      </c>
      <c r="BN35" s="52" t="str">
        <f>BM35</f>
        <v>FY1900BUDGET</v>
      </c>
      <c r="BO35" s="50">
        <f>I60</f>
        <v>0</v>
      </c>
      <c r="BP35" s="48">
        <f t="shared" si="6"/>
        <v>0</v>
      </c>
      <c r="BQ35" s="16" t="e">
        <f>ROUND(BO35/$BF$4,2)</f>
        <v>#DIV/0!</v>
      </c>
    </row>
    <row r="36" spans="1:69" ht="12" customHeight="1" x14ac:dyDescent="0.3">
      <c r="A36" s="352"/>
      <c r="B36" s="115">
        <v>62110</v>
      </c>
      <c r="C36" s="116" t="s">
        <v>81</v>
      </c>
      <c r="D36" s="208"/>
      <c r="E36" s="208"/>
      <c r="F36" s="208"/>
      <c r="G36" s="208"/>
      <c r="H36" s="208"/>
      <c r="I36" s="117">
        <f>SUM(D36:H36)</f>
        <v>0</v>
      </c>
      <c r="J36" s="209"/>
      <c r="K36" s="322"/>
      <c r="L36" s="323"/>
      <c r="M36" s="210"/>
      <c r="N36" s="211"/>
      <c r="O36" s="212"/>
      <c r="P36" s="213"/>
      <c r="Q36" s="214"/>
      <c r="R36" s="68">
        <f t="shared" si="22"/>
        <v>0</v>
      </c>
      <c r="S36" s="68">
        <f t="shared" si="23"/>
        <v>0</v>
      </c>
      <c r="T36" s="68">
        <f t="shared" si="24"/>
        <v>0</v>
      </c>
      <c r="U36" s="68">
        <f t="shared" si="25"/>
        <v>0</v>
      </c>
      <c r="V36" s="68">
        <f t="shared" si="26"/>
        <v>0</v>
      </c>
      <c r="W36" s="68">
        <f t="shared" si="27"/>
        <v>0</v>
      </c>
      <c r="X36" s="68">
        <f t="shared" si="11"/>
        <v>0</v>
      </c>
      <c r="Y36" s="68">
        <f t="shared" si="12"/>
        <v>0</v>
      </c>
      <c r="Z36" s="68">
        <f t="shared" si="28"/>
        <v>0</v>
      </c>
      <c r="AA36" s="68">
        <f t="shared" si="29"/>
        <v>0</v>
      </c>
      <c r="AB36" s="76" t="str">
        <f>A58</f>
        <v>CAPITAL &amp; NON CAPITAL OUTLAYS</v>
      </c>
      <c r="AC36" s="77"/>
      <c r="AD36" s="78"/>
      <c r="AE36" s="79"/>
      <c r="AF36" s="80"/>
      <c r="AG36" s="209"/>
      <c r="AH36" s="322"/>
      <c r="AI36" s="323"/>
      <c r="AJ36" s="210"/>
      <c r="AK36" s="211"/>
      <c r="AL36" s="212"/>
      <c r="AM36" s="213"/>
      <c r="AN36" s="214"/>
      <c r="AO36" s="68">
        <f t="shared" si="30"/>
        <v>0</v>
      </c>
      <c r="AP36" s="68">
        <f t="shared" si="31"/>
        <v>0</v>
      </c>
      <c r="AQ36" s="68">
        <f t="shared" si="32"/>
        <v>0</v>
      </c>
      <c r="AR36" s="68">
        <f t="shared" si="15"/>
        <v>0</v>
      </c>
      <c r="AS36" s="68">
        <f t="shared" si="33"/>
        <v>0</v>
      </c>
      <c r="AT36" s="68">
        <f t="shared" si="17"/>
        <v>0</v>
      </c>
      <c r="AU36" s="68">
        <f t="shared" si="18"/>
        <v>0</v>
      </c>
      <c r="AV36" s="68">
        <f t="shared" si="19"/>
        <v>0</v>
      </c>
      <c r="AW36" s="68">
        <f t="shared" si="20"/>
        <v>0</v>
      </c>
      <c r="AX36" s="68">
        <f t="shared" si="21"/>
        <v>0</v>
      </c>
      <c r="AY36" s="12"/>
      <c r="AZ36" s="12"/>
      <c r="BA36" s="12"/>
      <c r="BB36" s="12"/>
      <c r="BC36" s="12"/>
      <c r="BD36" s="12"/>
      <c r="BE36" s="12"/>
      <c r="BF36" s="12"/>
      <c r="BH36" s="15">
        <f>B62</f>
        <v>68210</v>
      </c>
      <c r="BI36" s="48">
        <f t="shared" si="47"/>
        <v>0</v>
      </c>
      <c r="BJ36" s="49" t="str">
        <f t="shared" si="7"/>
        <v/>
      </c>
      <c r="BK36" s="50" t="e">
        <f t="shared" si="8"/>
        <v>#DIV/0!</v>
      </c>
      <c r="BL36" s="48">
        <f t="shared" si="48"/>
        <v>0</v>
      </c>
      <c r="BM36" s="51" t="str">
        <f t="shared" si="3"/>
        <v>FY1900BUDGET</v>
      </c>
      <c r="BN36" s="52" t="str">
        <f t="shared" si="4"/>
        <v>FY1900BUDGET</v>
      </c>
      <c r="BO36" s="50">
        <f>I62</f>
        <v>0</v>
      </c>
      <c r="BP36" s="48">
        <f t="shared" si="6"/>
        <v>0</v>
      </c>
      <c r="BQ36" s="16" t="e">
        <f t="shared" si="9"/>
        <v>#DIV/0!</v>
      </c>
    </row>
    <row r="37" spans="1:69" ht="12" customHeight="1" x14ac:dyDescent="0.3">
      <c r="A37" s="357"/>
      <c r="B37" s="231">
        <v>62510</v>
      </c>
      <c r="C37" s="116" t="s">
        <v>82</v>
      </c>
      <c r="D37" s="208"/>
      <c r="E37" s="208"/>
      <c r="F37" s="208"/>
      <c r="G37" s="208"/>
      <c r="H37" s="208"/>
      <c r="I37" s="117">
        <f>SUM(D37:H37)</f>
        <v>0</v>
      </c>
      <c r="J37" s="209"/>
      <c r="K37" s="322"/>
      <c r="L37" s="323"/>
      <c r="M37" s="210"/>
      <c r="N37" s="211"/>
      <c r="O37" s="212"/>
      <c r="P37" s="213"/>
      <c r="Q37" s="214"/>
      <c r="R37" s="68">
        <f t="shared" si="22"/>
        <v>0</v>
      </c>
      <c r="S37" s="68">
        <f t="shared" si="23"/>
        <v>0</v>
      </c>
      <c r="T37" s="68">
        <f t="shared" si="24"/>
        <v>0</v>
      </c>
      <c r="U37" s="68">
        <f t="shared" si="25"/>
        <v>0</v>
      </c>
      <c r="V37" s="68">
        <f t="shared" si="26"/>
        <v>0</v>
      </c>
      <c r="W37" s="68">
        <f t="shared" si="27"/>
        <v>0</v>
      </c>
      <c r="X37" s="68">
        <f t="shared" si="11"/>
        <v>0</v>
      </c>
      <c r="Y37" s="68">
        <f t="shared" si="12"/>
        <v>0</v>
      </c>
      <c r="Z37" s="68">
        <f t="shared" si="28"/>
        <v>0</v>
      </c>
      <c r="AA37" s="68">
        <f t="shared" si="29"/>
        <v>0</v>
      </c>
      <c r="AB37" s="126"/>
      <c r="AC37" s="108" t="str">
        <f>C59</f>
        <v>Capital Assets</v>
      </c>
      <c r="AD37" s="109"/>
      <c r="AE37" s="84">
        <f>I59</f>
        <v>0</v>
      </c>
      <c r="AF37" s="218"/>
      <c r="AG37" s="209"/>
      <c r="AH37" s="322"/>
      <c r="AI37" s="323"/>
      <c r="AJ37" s="210"/>
      <c r="AK37" s="211"/>
      <c r="AL37" s="212"/>
      <c r="AM37" s="213"/>
      <c r="AN37" s="214"/>
      <c r="AO37" s="68">
        <f t="shared" si="30"/>
        <v>0</v>
      </c>
      <c r="AP37" s="68">
        <f t="shared" si="31"/>
        <v>0</v>
      </c>
      <c r="AQ37" s="68">
        <f t="shared" si="32"/>
        <v>0</v>
      </c>
      <c r="AR37" s="68">
        <f t="shared" si="15"/>
        <v>0</v>
      </c>
      <c r="AS37" s="68">
        <f t="shared" si="33"/>
        <v>0</v>
      </c>
      <c r="AT37" s="68">
        <f t="shared" si="17"/>
        <v>0</v>
      </c>
      <c r="AU37" s="68">
        <f t="shared" si="18"/>
        <v>0</v>
      </c>
      <c r="AV37" s="68">
        <f t="shared" si="19"/>
        <v>0</v>
      </c>
      <c r="AW37" s="68">
        <f t="shared" si="20"/>
        <v>0</v>
      </c>
      <c r="AX37" s="68">
        <f t="shared" si="21"/>
        <v>0</v>
      </c>
      <c r="AY37" s="12"/>
      <c r="AZ37" s="12"/>
      <c r="BA37" s="12"/>
      <c r="BB37" s="12"/>
      <c r="BC37" s="12"/>
      <c r="BD37" s="12"/>
      <c r="BE37" s="12"/>
      <c r="BF37" s="12"/>
      <c r="BH37" s="15" t="e">
        <f>#REF!</f>
        <v>#REF!</v>
      </c>
      <c r="BI37" s="48">
        <f t="shared" si="47"/>
        <v>0</v>
      </c>
      <c r="BJ37" s="49" t="str">
        <f t="shared" si="7"/>
        <v/>
      </c>
      <c r="BK37" s="50" t="e">
        <f t="shared" si="8"/>
        <v>#REF!</v>
      </c>
      <c r="BL37" s="48">
        <f t="shared" si="48"/>
        <v>0</v>
      </c>
      <c r="BM37" s="51" t="str">
        <f t="shared" si="3"/>
        <v>FY1900BUDGET</v>
      </c>
      <c r="BN37" s="52" t="str">
        <f t="shared" si="4"/>
        <v>FY1900BUDGET</v>
      </c>
      <c r="BO37" s="50" t="e">
        <f>#REF!</f>
        <v>#REF!</v>
      </c>
      <c r="BP37" s="48">
        <f t="shared" si="6"/>
        <v>0</v>
      </c>
      <c r="BQ37" s="16" t="e">
        <f t="shared" si="9"/>
        <v>#REF!</v>
      </c>
    </row>
    <row r="38" spans="1:69" ht="12" customHeight="1" x14ac:dyDescent="0.3">
      <c r="A38" s="324" t="s">
        <v>83</v>
      </c>
      <c r="B38" s="325"/>
      <c r="C38" s="326"/>
      <c r="D38" s="121"/>
      <c r="E38" s="121"/>
      <c r="F38" s="121"/>
      <c r="G38" s="121"/>
      <c r="H38" s="121"/>
      <c r="I38" s="122" t="s">
        <v>77</v>
      </c>
      <c r="J38" s="209"/>
      <c r="K38" s="322"/>
      <c r="L38" s="323"/>
      <c r="M38" s="210"/>
      <c r="N38" s="211"/>
      <c r="O38" s="212"/>
      <c r="P38" s="213"/>
      <c r="Q38" s="214"/>
      <c r="R38" s="68">
        <f t="shared" si="22"/>
        <v>0</v>
      </c>
      <c r="S38" s="68">
        <f t="shared" si="23"/>
        <v>0</v>
      </c>
      <c r="T38" s="68">
        <f t="shared" si="24"/>
        <v>0</v>
      </c>
      <c r="U38" s="68">
        <f t="shared" si="25"/>
        <v>0</v>
      </c>
      <c r="V38" s="68">
        <f t="shared" si="26"/>
        <v>0</v>
      </c>
      <c r="W38" s="68">
        <f t="shared" si="27"/>
        <v>0</v>
      </c>
      <c r="X38" s="68">
        <f t="shared" si="11"/>
        <v>0</v>
      </c>
      <c r="Y38" s="68">
        <f t="shared" si="12"/>
        <v>0</v>
      </c>
      <c r="Z38" s="68">
        <f t="shared" si="28"/>
        <v>0</v>
      </c>
      <c r="AA38" s="68">
        <f t="shared" si="29"/>
        <v>0</v>
      </c>
      <c r="AB38" s="126"/>
      <c r="AC38" s="108" t="str">
        <f>C60</f>
        <v>Buildings &amp; Construction</v>
      </c>
      <c r="AD38" s="109"/>
      <c r="AE38" s="84">
        <f>I60</f>
        <v>0</v>
      </c>
      <c r="AF38" s="218"/>
      <c r="AG38" s="209"/>
      <c r="AH38" s="322"/>
      <c r="AI38" s="323"/>
      <c r="AJ38" s="210"/>
      <c r="AK38" s="211"/>
      <c r="AL38" s="212"/>
      <c r="AM38" s="213"/>
      <c r="AN38" s="214"/>
      <c r="AO38" s="68">
        <f t="shared" si="30"/>
        <v>0</v>
      </c>
      <c r="AP38" s="68">
        <f t="shared" si="31"/>
        <v>0</v>
      </c>
      <c r="AQ38" s="68">
        <f t="shared" si="32"/>
        <v>0</v>
      </c>
      <c r="AR38" s="68">
        <f t="shared" si="15"/>
        <v>0</v>
      </c>
      <c r="AS38" s="68">
        <f t="shared" si="33"/>
        <v>0</v>
      </c>
      <c r="AT38" s="68">
        <f t="shared" si="17"/>
        <v>0</v>
      </c>
      <c r="AU38" s="68">
        <f t="shared" si="18"/>
        <v>0</v>
      </c>
      <c r="AV38" s="68">
        <f t="shared" si="19"/>
        <v>0</v>
      </c>
      <c r="AW38" s="68">
        <f t="shared" si="20"/>
        <v>0</v>
      </c>
      <c r="AX38" s="68">
        <f t="shared" si="21"/>
        <v>0</v>
      </c>
      <c r="AY38" s="12"/>
      <c r="AZ38" s="12"/>
      <c r="BA38" s="12"/>
      <c r="BB38" s="12"/>
      <c r="BC38" s="12"/>
      <c r="BD38" s="12"/>
      <c r="BE38" s="12"/>
      <c r="BF38" s="12"/>
      <c r="BH38" s="15" t="e">
        <f>#REF!</f>
        <v>#REF!</v>
      </c>
      <c r="BI38" s="48">
        <f t="shared" si="47"/>
        <v>0</v>
      </c>
      <c r="BJ38" s="49" t="str">
        <f t="shared" si="7"/>
        <v/>
      </c>
      <c r="BK38" s="50" t="e">
        <f t="shared" si="8"/>
        <v>#REF!</v>
      </c>
      <c r="BL38" s="48">
        <f t="shared" si="48"/>
        <v>0</v>
      </c>
      <c r="BM38" s="51" t="str">
        <f t="shared" si="3"/>
        <v>FY1900BUDGET</v>
      </c>
      <c r="BN38" s="52" t="str">
        <f t="shared" si="4"/>
        <v>FY1900BUDGET</v>
      </c>
      <c r="BO38" s="50" t="e">
        <f>#REF!</f>
        <v>#REF!</v>
      </c>
      <c r="BP38" s="48">
        <f t="shared" si="6"/>
        <v>0</v>
      </c>
      <c r="BQ38" s="16" t="e">
        <f t="shared" si="9"/>
        <v>#REF!</v>
      </c>
    </row>
    <row r="39" spans="1:69" ht="12" customHeight="1" x14ac:dyDescent="0.3">
      <c r="A39" s="90"/>
      <c r="B39" s="115">
        <v>63001</v>
      </c>
      <c r="C39" s="116" t="s">
        <v>84</v>
      </c>
      <c r="D39" s="208"/>
      <c r="E39" s="208"/>
      <c r="F39" s="208"/>
      <c r="G39" s="208"/>
      <c r="H39" s="208"/>
      <c r="I39" s="117">
        <f>SUM(D39:H39)</f>
        <v>0</v>
      </c>
      <c r="J39" s="209"/>
      <c r="K39" s="322"/>
      <c r="L39" s="323"/>
      <c r="M39" s="210"/>
      <c r="N39" s="211"/>
      <c r="O39" s="212"/>
      <c r="P39" s="213"/>
      <c r="Q39" s="214"/>
      <c r="R39" s="68">
        <f t="shared" si="22"/>
        <v>0</v>
      </c>
      <c r="S39" s="68">
        <f t="shared" si="23"/>
        <v>0</v>
      </c>
      <c r="T39" s="68">
        <f t="shared" si="24"/>
        <v>0</v>
      </c>
      <c r="U39" s="68">
        <f t="shared" si="25"/>
        <v>0</v>
      </c>
      <c r="V39" s="68">
        <f t="shared" si="26"/>
        <v>0</v>
      </c>
      <c r="W39" s="68">
        <f t="shared" si="27"/>
        <v>0</v>
      </c>
      <c r="X39" s="68">
        <f t="shared" si="11"/>
        <v>0</v>
      </c>
      <c r="Y39" s="68">
        <f t="shared" si="12"/>
        <v>0</v>
      </c>
      <c r="Z39" s="68">
        <f t="shared" si="28"/>
        <v>0</v>
      </c>
      <c r="AA39" s="68">
        <f t="shared" si="29"/>
        <v>0</v>
      </c>
      <c r="AB39" s="200"/>
      <c r="AC39" s="108" t="str">
        <f>C61</f>
        <v>Sensitive Assets</v>
      </c>
      <c r="AD39" s="109"/>
      <c r="AE39" s="84">
        <f>I61</f>
        <v>0</v>
      </c>
      <c r="AF39" s="218" t="s">
        <v>236</v>
      </c>
      <c r="AG39" s="209"/>
      <c r="AH39" s="322"/>
      <c r="AI39" s="323"/>
      <c r="AJ39" s="210"/>
      <c r="AK39" s="211"/>
      <c r="AL39" s="212"/>
      <c r="AM39" s="213"/>
      <c r="AN39" s="214"/>
      <c r="AO39" s="68">
        <f t="shared" si="30"/>
        <v>0</v>
      </c>
      <c r="AP39" s="68">
        <f t="shared" si="31"/>
        <v>0</v>
      </c>
      <c r="AQ39" s="68">
        <f t="shared" si="32"/>
        <v>0</v>
      </c>
      <c r="AR39" s="68">
        <f t="shared" si="15"/>
        <v>0</v>
      </c>
      <c r="AS39" s="68">
        <f t="shared" si="33"/>
        <v>0</v>
      </c>
      <c r="AT39" s="68">
        <f t="shared" si="17"/>
        <v>0</v>
      </c>
      <c r="AU39" s="68">
        <f t="shared" si="18"/>
        <v>0</v>
      </c>
      <c r="AV39" s="68">
        <f t="shared" si="19"/>
        <v>0</v>
      </c>
      <c r="AW39" s="68">
        <f t="shared" si="20"/>
        <v>0</v>
      </c>
      <c r="AX39" s="68">
        <f t="shared" si="21"/>
        <v>0</v>
      </c>
      <c r="AY39" s="12"/>
      <c r="AZ39" s="12"/>
      <c r="BA39" s="12"/>
      <c r="BB39" s="12"/>
      <c r="BC39" s="12"/>
      <c r="BD39" s="12"/>
      <c r="BE39" s="12"/>
      <c r="BF39" s="12"/>
      <c r="BH39" s="15">
        <f>B64</f>
        <v>69930</v>
      </c>
      <c r="BI39" s="48">
        <f t="shared" si="47"/>
        <v>0</v>
      </c>
      <c r="BJ39" s="49" t="str">
        <f t="shared" si="7"/>
        <v/>
      </c>
      <c r="BK39" s="50" t="e">
        <f>VALUE(BQ39)</f>
        <v>#DIV/0!</v>
      </c>
      <c r="BL39" s="48">
        <f t="shared" si="48"/>
        <v>0</v>
      </c>
      <c r="BM39" s="51" t="str">
        <f t="shared" si="3"/>
        <v>FY1900BUDGET</v>
      </c>
      <c r="BN39" s="52" t="str">
        <f t="shared" si="4"/>
        <v>FY1900BUDGET</v>
      </c>
      <c r="BO39" s="50">
        <f>I64</f>
        <v>0</v>
      </c>
      <c r="BP39" s="48">
        <f t="shared" si="6"/>
        <v>0</v>
      </c>
      <c r="BQ39" s="16" t="e">
        <f t="shared" si="9"/>
        <v>#DIV/0!</v>
      </c>
    </row>
    <row r="40" spans="1:69" ht="12" customHeight="1" x14ac:dyDescent="0.3">
      <c r="A40" s="99"/>
      <c r="B40" s="115">
        <v>63210</v>
      </c>
      <c r="C40" s="116" t="s">
        <v>85</v>
      </c>
      <c r="D40" s="208"/>
      <c r="E40" s="208"/>
      <c r="F40" s="208"/>
      <c r="G40" s="208"/>
      <c r="H40" s="208"/>
      <c r="I40" s="117">
        <f>SUM(D40:H40)</f>
        <v>0</v>
      </c>
      <c r="J40" s="209"/>
      <c r="K40" s="322"/>
      <c r="L40" s="323"/>
      <c r="M40" s="210"/>
      <c r="N40" s="211"/>
      <c r="O40" s="212"/>
      <c r="P40" s="213"/>
      <c r="Q40" s="214"/>
      <c r="R40" s="68">
        <f t="shared" si="22"/>
        <v>0</v>
      </c>
      <c r="S40" s="68">
        <f t="shared" si="23"/>
        <v>0</v>
      </c>
      <c r="T40" s="68">
        <f t="shared" si="24"/>
        <v>0</v>
      </c>
      <c r="U40" s="68">
        <f t="shared" si="25"/>
        <v>0</v>
      </c>
      <c r="V40" s="68">
        <f t="shared" si="26"/>
        <v>0</v>
      </c>
      <c r="W40" s="68">
        <f t="shared" si="27"/>
        <v>0</v>
      </c>
      <c r="X40" s="68">
        <f t="shared" si="11"/>
        <v>0</v>
      </c>
      <c r="Y40" s="68">
        <f t="shared" si="12"/>
        <v>0</v>
      </c>
      <c r="Z40" s="68">
        <f t="shared" si="28"/>
        <v>0</v>
      </c>
      <c r="AA40" s="68">
        <f t="shared" si="29"/>
        <v>0</v>
      </c>
      <c r="AC40" s="108" t="str">
        <f>C62</f>
        <v>Non-Capital Equipment</v>
      </c>
      <c r="AD40" s="109"/>
      <c r="AE40" s="84">
        <f>I62</f>
        <v>0</v>
      </c>
      <c r="AF40" s="218"/>
      <c r="AG40" s="209"/>
      <c r="AH40" s="322"/>
      <c r="AI40" s="323"/>
      <c r="AJ40" s="210"/>
      <c r="AK40" s="211"/>
      <c r="AL40" s="212"/>
      <c r="AM40" s="213"/>
      <c r="AN40" s="214"/>
      <c r="AO40" s="68">
        <f t="shared" si="30"/>
        <v>0</v>
      </c>
      <c r="AP40" s="68">
        <f t="shared" si="31"/>
        <v>0</v>
      </c>
      <c r="AQ40" s="68">
        <f t="shared" si="32"/>
        <v>0</v>
      </c>
      <c r="AR40" s="68">
        <f t="shared" si="15"/>
        <v>0</v>
      </c>
      <c r="AS40" s="68">
        <f t="shared" si="33"/>
        <v>0</v>
      </c>
      <c r="AT40" s="68">
        <f t="shared" si="17"/>
        <v>0</v>
      </c>
      <c r="AU40" s="68">
        <f t="shared" si="18"/>
        <v>0</v>
      </c>
      <c r="AV40" s="68">
        <f t="shared" si="19"/>
        <v>0</v>
      </c>
      <c r="AW40" s="68">
        <f t="shared" si="20"/>
        <v>0</v>
      </c>
      <c r="AX40" s="68">
        <f t="shared" si="21"/>
        <v>0</v>
      </c>
      <c r="AY40" s="12"/>
      <c r="AZ40" s="12"/>
      <c r="BA40" s="12"/>
      <c r="BB40" s="12"/>
      <c r="BC40" s="12"/>
      <c r="BD40" s="12"/>
      <c r="BE40" s="12"/>
      <c r="BF40" s="12"/>
      <c r="BH40" s="15">
        <f>B65</f>
        <v>69935</v>
      </c>
      <c r="BI40" s="48">
        <f t="shared" si="47"/>
        <v>0</v>
      </c>
      <c r="BJ40" s="49" t="str">
        <f t="shared" si="7"/>
        <v/>
      </c>
      <c r="BK40" s="50" t="e">
        <f t="shared" si="8"/>
        <v>#DIV/0!</v>
      </c>
      <c r="BL40" s="48">
        <f t="shared" si="48"/>
        <v>0</v>
      </c>
      <c r="BM40" s="51" t="str">
        <f t="shared" si="3"/>
        <v>FY1900BUDGET</v>
      </c>
      <c r="BN40" s="52" t="str">
        <f t="shared" si="4"/>
        <v>FY1900BUDGET</v>
      </c>
      <c r="BO40" s="50">
        <f>I65</f>
        <v>0</v>
      </c>
      <c r="BP40" s="48">
        <f t="shared" si="6"/>
        <v>0</v>
      </c>
      <c r="BQ40" s="16" t="e">
        <f t="shared" si="9"/>
        <v>#DIV/0!</v>
      </c>
    </row>
    <row r="41" spans="1:69" ht="12" customHeight="1" x14ac:dyDescent="0.3">
      <c r="A41" s="99"/>
      <c r="B41" s="115">
        <v>63410</v>
      </c>
      <c r="C41" s="116" t="s">
        <v>86</v>
      </c>
      <c r="D41" s="208"/>
      <c r="E41" s="208"/>
      <c r="F41" s="208"/>
      <c r="G41" s="208"/>
      <c r="H41" s="208"/>
      <c r="I41" s="117">
        <f>SUM(D41:H41)</f>
        <v>0</v>
      </c>
      <c r="J41" s="209"/>
      <c r="K41" s="322"/>
      <c r="L41" s="323"/>
      <c r="M41" s="210"/>
      <c r="N41" s="211"/>
      <c r="O41" s="212"/>
      <c r="P41" s="213"/>
      <c r="Q41" s="214"/>
      <c r="R41" s="68">
        <f t="shared" si="22"/>
        <v>0</v>
      </c>
      <c r="S41" s="68">
        <f t="shared" si="23"/>
        <v>0</v>
      </c>
      <c r="T41" s="68">
        <f t="shared" si="24"/>
        <v>0</v>
      </c>
      <c r="U41" s="68">
        <f t="shared" ref="U41:U63" si="49">IF(N41="",0,IF(R41&gt;47300,236.5*VLOOKUP(N41,Employee_Status,2),R41*0.005*VLOOKUP(N41,Employee_Status,2)))</f>
        <v>0</v>
      </c>
      <c r="V41" s="68">
        <f t="shared" si="26"/>
        <v>0</v>
      </c>
      <c r="W41" s="68">
        <f t="shared" ref="W41:W63" si="50">IF(N41="",0,(((563.63*12)/IF(N41="S",1560,2080))*Q41)*VLOOKUP(N41,Employee_Status,3)*(1+$W$5))</f>
        <v>0</v>
      </c>
      <c r="X41" s="68">
        <f t="shared" si="11"/>
        <v>0</v>
      </c>
      <c r="Y41" s="68">
        <f t="shared" ref="Y41:Y63" si="51">IF(N41="",0,(((30.68*12)/IF(N41="S",1560,2080))*Q41)*VLOOKUP(N41,Employee_Status,3))*(1+$Y$5)</f>
        <v>0</v>
      </c>
      <c r="Z41" s="68">
        <f t="shared" si="28"/>
        <v>0</v>
      </c>
      <c r="AA41" s="68">
        <f t="shared" si="29"/>
        <v>0</v>
      </c>
      <c r="AB41" s="118" t="str">
        <f>A63</f>
        <v>OTHER INSURANCE</v>
      </c>
      <c r="AC41" s="119"/>
      <c r="AD41" s="119"/>
      <c r="AE41" s="119"/>
      <c r="AF41" s="120"/>
      <c r="AG41" s="209"/>
      <c r="AH41" s="322"/>
      <c r="AI41" s="323"/>
      <c r="AJ41" s="210"/>
      <c r="AK41" s="211"/>
      <c r="AL41" s="212"/>
      <c r="AM41" s="213"/>
      <c r="AN41" s="214"/>
      <c r="AO41" s="68">
        <f t="shared" si="30"/>
        <v>0</v>
      </c>
      <c r="AP41" s="68">
        <f t="shared" si="31"/>
        <v>0</v>
      </c>
      <c r="AQ41" s="68">
        <f t="shared" si="32"/>
        <v>0</v>
      </c>
      <c r="AR41" s="68">
        <f t="shared" ref="AR41:AR67" si="52">IF(AK41="",0,IF(AO41&gt;47300,236.5*VLOOKUP(AK41,Employee_Status,2),AO41*0.005*VLOOKUP(AK41,Employee_Status,2)))</f>
        <v>0</v>
      </c>
      <c r="AS41" s="68">
        <f t="shared" si="33"/>
        <v>0</v>
      </c>
      <c r="AT41" s="68">
        <f t="shared" ref="AT41:AT67" si="53">IF(AK41="",0,(((563.63*12)/IF(AK41="S",1560,2080))*AN41)*VLOOKUP(AK41,Employee_Status,3)*(1+$W$5))</f>
        <v>0</v>
      </c>
      <c r="AU41" s="68">
        <f t="shared" si="18"/>
        <v>0</v>
      </c>
      <c r="AV41" s="68">
        <f t="shared" ref="AV41:AV67" si="54">IF(AK41="",0,(((30.68*12)/IF(AK41="S",1560,2080))*AN41)*VLOOKUP(AK41,Employee_Status,3))*(1+$Y$5)</f>
        <v>0</v>
      </c>
      <c r="AW41" s="68">
        <f t="shared" si="20"/>
        <v>0</v>
      </c>
      <c r="AX41" s="68">
        <f t="shared" si="21"/>
        <v>0</v>
      </c>
      <c r="AY41" s="12"/>
      <c r="AZ41" s="12"/>
      <c r="BA41" s="12"/>
      <c r="BB41" s="12"/>
      <c r="BC41" s="12"/>
      <c r="BD41" s="12"/>
      <c r="BE41" s="12"/>
      <c r="BF41" s="12"/>
      <c r="BH41" s="15">
        <f>B67</f>
        <v>0</v>
      </c>
      <c r="BI41" s="48">
        <f t="shared" si="47"/>
        <v>0</v>
      </c>
      <c r="BJ41" s="49" t="str">
        <f t="shared" si="7"/>
        <v/>
      </c>
      <c r="BK41" s="50" t="e">
        <f t="shared" si="8"/>
        <v>#DIV/0!</v>
      </c>
      <c r="BL41" s="48">
        <f t="shared" si="48"/>
        <v>0</v>
      </c>
      <c r="BM41" s="51" t="str">
        <f t="shared" si="3"/>
        <v>FY1900BUDGET</v>
      </c>
      <c r="BN41" s="52" t="str">
        <f t="shared" si="4"/>
        <v>FY1900BUDGET</v>
      </c>
      <c r="BO41" s="50">
        <f>I67</f>
        <v>0</v>
      </c>
      <c r="BP41" s="48">
        <f t="shared" si="6"/>
        <v>0</v>
      </c>
      <c r="BQ41" s="16" t="e">
        <f t="shared" si="9"/>
        <v>#DIV/0!</v>
      </c>
    </row>
    <row r="42" spans="1:69" ht="12" customHeight="1" x14ac:dyDescent="0.3">
      <c r="A42" s="324" t="s">
        <v>87</v>
      </c>
      <c r="B42" s="325"/>
      <c r="C42" s="326"/>
      <c r="D42" s="121"/>
      <c r="E42" s="121"/>
      <c r="F42" s="121"/>
      <c r="G42" s="121"/>
      <c r="H42" s="121"/>
      <c r="I42" s="122" t="s">
        <v>77</v>
      </c>
      <c r="J42" s="209"/>
      <c r="K42" s="322"/>
      <c r="L42" s="323"/>
      <c r="M42" s="210"/>
      <c r="N42" s="211"/>
      <c r="O42" s="212"/>
      <c r="P42" s="213"/>
      <c r="Q42" s="214"/>
      <c r="R42" s="68">
        <f t="shared" si="22"/>
        <v>0</v>
      </c>
      <c r="S42" s="68">
        <f t="shared" si="23"/>
        <v>0</v>
      </c>
      <c r="T42" s="68">
        <f t="shared" si="24"/>
        <v>0</v>
      </c>
      <c r="U42" s="68">
        <f t="shared" si="49"/>
        <v>0</v>
      </c>
      <c r="V42" s="68">
        <f t="shared" si="26"/>
        <v>0</v>
      </c>
      <c r="W42" s="68">
        <f t="shared" si="50"/>
        <v>0</v>
      </c>
      <c r="X42" s="68">
        <f t="shared" ref="X42:X63" si="55">IF(N42="",0,((VLOOKUP((P42*2080),Life_Ins,2)/IF(N42="S",1560,2080))*Q42)*VLOOKUP(N42,Employee_Status,3))*(1+$X$5)</f>
        <v>0</v>
      </c>
      <c r="Y42" s="68">
        <f t="shared" si="51"/>
        <v>0</v>
      </c>
      <c r="Z42" s="68">
        <f t="shared" si="28"/>
        <v>0</v>
      </c>
      <c r="AA42" s="68">
        <f t="shared" si="29"/>
        <v>0</v>
      </c>
      <c r="AB42" s="126"/>
      <c r="AC42" s="108" t="str">
        <f>IF(C64="","",C64)</f>
        <v>General Liability</v>
      </c>
      <c r="AD42" s="109"/>
      <c r="AE42" s="84">
        <f>I64</f>
        <v>0</v>
      </c>
      <c r="AF42" s="218"/>
      <c r="AG42" s="209"/>
      <c r="AH42" s="322"/>
      <c r="AI42" s="323"/>
      <c r="AJ42" s="210"/>
      <c r="AK42" s="211"/>
      <c r="AL42" s="212"/>
      <c r="AM42" s="213"/>
      <c r="AN42" s="214"/>
      <c r="AO42" s="68">
        <f t="shared" si="30"/>
        <v>0</v>
      </c>
      <c r="AP42" s="68">
        <f t="shared" si="31"/>
        <v>0</v>
      </c>
      <c r="AQ42" s="68">
        <f t="shared" si="32"/>
        <v>0</v>
      </c>
      <c r="AR42" s="68">
        <f t="shared" si="52"/>
        <v>0</v>
      </c>
      <c r="AS42" s="68">
        <f t="shared" si="33"/>
        <v>0</v>
      </c>
      <c r="AT42" s="68">
        <f t="shared" si="53"/>
        <v>0</v>
      </c>
      <c r="AU42" s="68">
        <f t="shared" ref="AU42:AU67" si="56">IF(AK42="",0,((VLOOKUP((AM42*2080),Life_Ins,2)/IF(AK42="S",1560,2080))*AN42)*VLOOKUP(AK42,Employee_Status,3))*(1+$X$5)</f>
        <v>0</v>
      </c>
      <c r="AV42" s="68">
        <f t="shared" si="54"/>
        <v>0</v>
      </c>
      <c r="AW42" s="68">
        <f t="shared" si="20"/>
        <v>0</v>
      </c>
      <c r="AX42" s="68">
        <f t="shared" si="21"/>
        <v>0</v>
      </c>
      <c r="AY42" s="12"/>
      <c r="AZ42" s="12"/>
      <c r="BA42" s="12"/>
      <c r="BB42" s="12"/>
      <c r="BC42" s="12"/>
      <c r="BD42" s="12"/>
      <c r="BE42" s="12"/>
      <c r="BF42" s="12"/>
      <c r="BH42" s="15">
        <f>B69</f>
        <v>0</v>
      </c>
      <c r="BI42" s="48">
        <f t="shared" si="47"/>
        <v>0</v>
      </c>
      <c r="BJ42" s="49" t="str">
        <f t="shared" si="7"/>
        <v/>
      </c>
      <c r="BK42" s="50" t="e">
        <f t="shared" si="8"/>
        <v>#DIV/0!</v>
      </c>
      <c r="BL42" s="48">
        <f t="shared" si="48"/>
        <v>0</v>
      </c>
      <c r="BM42" s="51" t="str">
        <f t="shared" si="3"/>
        <v>FY1900BUDGET</v>
      </c>
      <c r="BN42" s="52" t="str">
        <f t="shared" si="4"/>
        <v>FY1900BUDGET</v>
      </c>
      <c r="BO42" s="50">
        <f>I69</f>
        <v>0</v>
      </c>
      <c r="BP42" s="48">
        <f t="shared" si="6"/>
        <v>0</v>
      </c>
      <c r="BQ42" s="16" t="e">
        <f t="shared" si="9"/>
        <v>#DIV/0!</v>
      </c>
    </row>
    <row r="43" spans="1:69" ht="12" customHeight="1" x14ac:dyDescent="0.3">
      <c r="A43" s="352"/>
      <c r="B43" s="115">
        <v>64010</v>
      </c>
      <c r="C43" s="116" t="s">
        <v>88</v>
      </c>
      <c r="D43" s="208"/>
      <c r="E43" s="208"/>
      <c r="F43" s="208"/>
      <c r="G43" s="208"/>
      <c r="H43" s="208"/>
      <c r="I43" s="117">
        <f>SUM(D43:H43)</f>
        <v>0</v>
      </c>
      <c r="J43" s="209"/>
      <c r="K43" s="322"/>
      <c r="L43" s="323"/>
      <c r="M43" s="210"/>
      <c r="N43" s="211"/>
      <c r="O43" s="212"/>
      <c r="P43" s="213"/>
      <c r="Q43" s="214"/>
      <c r="R43" s="68">
        <f t="shared" si="22"/>
        <v>0</v>
      </c>
      <c r="S43" s="68">
        <f t="shared" si="23"/>
        <v>0</v>
      </c>
      <c r="T43" s="68">
        <f t="shared" si="24"/>
        <v>0</v>
      </c>
      <c r="U43" s="68">
        <f t="shared" si="49"/>
        <v>0</v>
      </c>
      <c r="V43" s="68">
        <f t="shared" si="26"/>
        <v>0</v>
      </c>
      <c r="W43" s="68">
        <f t="shared" si="50"/>
        <v>0</v>
      </c>
      <c r="X43" s="68">
        <f t="shared" si="55"/>
        <v>0</v>
      </c>
      <c r="Y43" s="68">
        <f t="shared" si="51"/>
        <v>0</v>
      </c>
      <c r="Z43" s="68">
        <f t="shared" si="28"/>
        <v>0</v>
      </c>
      <c r="AA43" s="68">
        <f t="shared" si="29"/>
        <v>0</v>
      </c>
      <c r="AB43" s="199"/>
      <c r="AC43" s="108" t="str">
        <f>IF(C65="","",C65)</f>
        <v>Insurance Deductible</v>
      </c>
      <c r="AD43" s="109"/>
      <c r="AE43" s="84">
        <f>I65</f>
        <v>0</v>
      </c>
      <c r="AF43" s="218"/>
      <c r="AG43" s="209"/>
      <c r="AH43" s="322"/>
      <c r="AI43" s="323"/>
      <c r="AJ43" s="210"/>
      <c r="AK43" s="211"/>
      <c r="AL43" s="212"/>
      <c r="AM43" s="213"/>
      <c r="AN43" s="214"/>
      <c r="AO43" s="68">
        <f t="shared" si="30"/>
        <v>0</v>
      </c>
      <c r="AP43" s="68">
        <f t="shared" si="31"/>
        <v>0</v>
      </c>
      <c r="AQ43" s="68">
        <f t="shared" si="32"/>
        <v>0</v>
      </c>
      <c r="AR43" s="68">
        <f t="shared" si="52"/>
        <v>0</v>
      </c>
      <c r="AS43" s="68">
        <f t="shared" si="33"/>
        <v>0</v>
      </c>
      <c r="AT43" s="68">
        <f t="shared" si="53"/>
        <v>0</v>
      </c>
      <c r="AU43" s="68">
        <f t="shared" si="56"/>
        <v>0</v>
      </c>
      <c r="AV43" s="68">
        <f t="shared" si="54"/>
        <v>0</v>
      </c>
      <c r="AW43" s="68">
        <f t="shared" si="20"/>
        <v>0</v>
      </c>
      <c r="AX43" s="68">
        <f t="shared" si="21"/>
        <v>0</v>
      </c>
      <c r="AY43" s="12"/>
      <c r="AZ43" s="12"/>
      <c r="BA43" s="12"/>
      <c r="BB43" s="12"/>
      <c r="BC43" s="12"/>
      <c r="BD43" s="12"/>
      <c r="BE43" s="12"/>
      <c r="BF43" s="12"/>
      <c r="BH43" s="15">
        <f>B70</f>
        <v>0</v>
      </c>
      <c r="BI43" s="48">
        <f t="shared" si="47"/>
        <v>0</v>
      </c>
      <c r="BJ43" s="49" t="str">
        <f t="shared" si="7"/>
        <v/>
      </c>
      <c r="BK43" s="50" t="e">
        <f t="shared" si="8"/>
        <v>#DIV/0!</v>
      </c>
      <c r="BL43" s="48">
        <f t="shared" si="48"/>
        <v>0</v>
      </c>
      <c r="BM43" s="51" t="str">
        <f t="shared" si="3"/>
        <v>FY1900BUDGET</v>
      </c>
      <c r="BN43" s="52" t="str">
        <f t="shared" si="4"/>
        <v>FY1900BUDGET</v>
      </c>
      <c r="BO43" s="50">
        <f>I70</f>
        <v>0</v>
      </c>
      <c r="BP43" s="48">
        <f t="shared" si="6"/>
        <v>0</v>
      </c>
      <c r="BQ43" s="16" t="e">
        <f t="shared" si="9"/>
        <v>#DIV/0!</v>
      </c>
    </row>
    <row r="44" spans="1:69" ht="12" customHeight="1" x14ac:dyDescent="0.3">
      <c r="A44" s="353"/>
      <c r="B44" s="115">
        <v>64020</v>
      </c>
      <c r="C44" s="116" t="s">
        <v>89</v>
      </c>
      <c r="D44" s="208"/>
      <c r="E44" s="208"/>
      <c r="F44" s="208"/>
      <c r="G44" s="208"/>
      <c r="H44" s="208"/>
      <c r="I44" s="117">
        <f>SUM(D44:H44)</f>
        <v>0</v>
      </c>
      <c r="J44" s="209"/>
      <c r="K44" s="322"/>
      <c r="L44" s="323"/>
      <c r="M44" s="210"/>
      <c r="N44" s="211"/>
      <c r="O44" s="212"/>
      <c r="P44" s="213"/>
      <c r="Q44" s="214"/>
      <c r="R44" s="68">
        <f t="shared" si="22"/>
        <v>0</v>
      </c>
      <c r="S44" s="68">
        <f t="shared" si="23"/>
        <v>0</v>
      </c>
      <c r="T44" s="68">
        <f t="shared" si="24"/>
        <v>0</v>
      </c>
      <c r="U44" s="68">
        <f t="shared" si="49"/>
        <v>0</v>
      </c>
      <c r="V44" s="68">
        <f t="shared" si="26"/>
        <v>0</v>
      </c>
      <c r="W44" s="68">
        <f t="shared" si="50"/>
        <v>0</v>
      </c>
      <c r="X44" s="68">
        <f t="shared" si="55"/>
        <v>0</v>
      </c>
      <c r="Y44" s="68">
        <f t="shared" si="51"/>
        <v>0</v>
      </c>
      <c r="Z44" s="68">
        <f t="shared" si="28"/>
        <v>0</v>
      </c>
      <c r="AA44" s="68">
        <f t="shared" si="29"/>
        <v>0</v>
      </c>
      <c r="AC44" s="119"/>
      <c r="AD44" s="119"/>
      <c r="AE44" s="119"/>
      <c r="AF44" s="120"/>
      <c r="AG44" s="209"/>
      <c r="AH44" s="322"/>
      <c r="AI44" s="323"/>
      <c r="AJ44" s="210"/>
      <c r="AK44" s="211"/>
      <c r="AL44" s="212"/>
      <c r="AM44" s="213"/>
      <c r="AN44" s="214"/>
      <c r="AO44" s="68">
        <f t="shared" si="30"/>
        <v>0</v>
      </c>
      <c r="AP44" s="68">
        <f t="shared" si="31"/>
        <v>0</v>
      </c>
      <c r="AQ44" s="68">
        <f t="shared" si="32"/>
        <v>0</v>
      </c>
      <c r="AR44" s="68">
        <f t="shared" si="52"/>
        <v>0</v>
      </c>
      <c r="AS44" s="68">
        <f t="shared" si="33"/>
        <v>0</v>
      </c>
      <c r="AT44" s="68">
        <f t="shared" si="53"/>
        <v>0</v>
      </c>
      <c r="AU44" s="68">
        <f t="shared" si="56"/>
        <v>0</v>
      </c>
      <c r="AV44" s="68">
        <f t="shared" si="54"/>
        <v>0</v>
      </c>
      <c r="AW44" s="68">
        <f t="shared" si="20"/>
        <v>0</v>
      </c>
      <c r="AX44" s="68">
        <f t="shared" si="21"/>
        <v>0</v>
      </c>
      <c r="AY44" s="12"/>
      <c r="AZ44" s="12"/>
      <c r="BA44" s="12"/>
      <c r="BB44" s="12"/>
      <c r="BC44" s="12"/>
      <c r="BD44" s="12"/>
      <c r="BE44" s="12"/>
      <c r="BF44" s="12"/>
      <c r="BH44" s="15">
        <f>B71</f>
        <v>0</v>
      </c>
      <c r="BI44" s="48">
        <f t="shared" si="47"/>
        <v>0</v>
      </c>
      <c r="BJ44" s="49" t="str">
        <f t="shared" si="7"/>
        <v/>
      </c>
      <c r="BK44" s="50" t="e">
        <f t="shared" si="8"/>
        <v>#DIV/0!</v>
      </c>
      <c r="BL44" s="48">
        <f t="shared" si="48"/>
        <v>0</v>
      </c>
      <c r="BM44" s="51" t="str">
        <f t="shared" si="3"/>
        <v>FY1900BUDGET</v>
      </c>
      <c r="BN44" s="52" t="str">
        <f t="shared" si="4"/>
        <v>FY1900BUDGET</v>
      </c>
      <c r="BO44" s="50">
        <f>I71</f>
        <v>0</v>
      </c>
      <c r="BP44" s="48">
        <f t="shared" si="6"/>
        <v>0</v>
      </c>
      <c r="BQ44" s="16" t="e">
        <f t="shared" si="9"/>
        <v>#DIV/0!</v>
      </c>
    </row>
    <row r="45" spans="1:69" ht="12" customHeight="1" x14ac:dyDescent="0.3">
      <c r="A45" s="324" t="s">
        <v>90</v>
      </c>
      <c r="B45" s="325"/>
      <c r="C45" s="326"/>
      <c r="D45" s="121"/>
      <c r="E45" s="121"/>
      <c r="F45" s="121"/>
      <c r="G45" s="121"/>
      <c r="H45" s="121"/>
      <c r="I45" s="122" t="s">
        <v>77</v>
      </c>
      <c r="J45" s="209"/>
      <c r="K45" s="322"/>
      <c r="L45" s="323"/>
      <c r="M45" s="210"/>
      <c r="N45" s="211"/>
      <c r="O45" s="212"/>
      <c r="P45" s="213"/>
      <c r="Q45" s="214"/>
      <c r="R45" s="68">
        <f t="shared" si="22"/>
        <v>0</v>
      </c>
      <c r="S45" s="68">
        <f t="shared" si="23"/>
        <v>0</v>
      </c>
      <c r="T45" s="68">
        <f t="shared" si="24"/>
        <v>0</v>
      </c>
      <c r="U45" s="68">
        <f t="shared" si="49"/>
        <v>0</v>
      </c>
      <c r="V45" s="68">
        <f t="shared" si="26"/>
        <v>0</v>
      </c>
      <c r="W45" s="68">
        <f t="shared" si="50"/>
        <v>0</v>
      </c>
      <c r="X45" s="68">
        <f t="shared" si="55"/>
        <v>0</v>
      </c>
      <c r="Y45" s="68">
        <f t="shared" si="51"/>
        <v>0</v>
      </c>
      <c r="Z45" s="68">
        <f t="shared" si="28"/>
        <v>0</v>
      </c>
      <c r="AA45" s="68">
        <f t="shared" si="29"/>
        <v>0</v>
      </c>
      <c r="AB45" s="354" t="str">
        <f>A66</f>
        <v>MISCELLANEOUS</v>
      </c>
      <c r="AC45" s="355"/>
      <c r="AD45" s="356"/>
      <c r="AE45" s="127">
        <f t="shared" ref="AE45:AE51" si="57">I67</f>
        <v>0</v>
      </c>
      <c r="AF45" s="218"/>
      <c r="AG45" s="209"/>
      <c r="AH45" s="322"/>
      <c r="AI45" s="323"/>
      <c r="AJ45" s="210"/>
      <c r="AK45" s="211"/>
      <c r="AL45" s="212"/>
      <c r="AM45" s="213"/>
      <c r="AN45" s="214"/>
      <c r="AO45" s="68">
        <f t="shared" si="30"/>
        <v>0</v>
      </c>
      <c r="AP45" s="68">
        <f t="shared" si="31"/>
        <v>0</v>
      </c>
      <c r="AQ45" s="68">
        <f t="shared" si="32"/>
        <v>0</v>
      </c>
      <c r="AR45" s="68">
        <f t="shared" si="52"/>
        <v>0</v>
      </c>
      <c r="AS45" s="68">
        <f t="shared" si="33"/>
        <v>0</v>
      </c>
      <c r="AT45" s="68">
        <f t="shared" si="53"/>
        <v>0</v>
      </c>
      <c r="AU45" s="68">
        <f t="shared" si="56"/>
        <v>0</v>
      </c>
      <c r="AV45" s="68">
        <f t="shared" si="54"/>
        <v>0</v>
      </c>
      <c r="AW45" s="68">
        <f t="shared" si="20"/>
        <v>0</v>
      </c>
      <c r="AX45" s="68">
        <f t="shared" si="21"/>
        <v>0</v>
      </c>
      <c r="AY45" s="12"/>
      <c r="AZ45" s="12"/>
      <c r="BA45" s="12"/>
      <c r="BB45" s="12"/>
      <c r="BC45" s="12"/>
      <c r="BD45" s="12"/>
      <c r="BE45" s="12"/>
      <c r="BF45" s="12"/>
      <c r="BH45" s="15">
        <f>B72</f>
        <v>0</v>
      </c>
      <c r="BI45" s="48">
        <f t="shared" si="47"/>
        <v>0</v>
      </c>
      <c r="BJ45" s="49" t="str">
        <f t="shared" si="7"/>
        <v/>
      </c>
      <c r="BK45" s="50" t="e">
        <f t="shared" si="8"/>
        <v>#DIV/0!</v>
      </c>
      <c r="BL45" s="48">
        <f t="shared" si="48"/>
        <v>0</v>
      </c>
      <c r="BM45" s="51" t="str">
        <f t="shared" si="3"/>
        <v>FY1900BUDGET</v>
      </c>
      <c r="BN45" s="52" t="str">
        <f t="shared" si="4"/>
        <v>FY1900BUDGET</v>
      </c>
      <c r="BO45" s="50">
        <f>I72</f>
        <v>0</v>
      </c>
      <c r="BP45" s="48">
        <f t="shared" si="6"/>
        <v>0</v>
      </c>
      <c r="BQ45" s="16" t="e">
        <f t="shared" si="9"/>
        <v>#DIV/0!</v>
      </c>
    </row>
    <row r="46" spans="1:69" ht="12" customHeight="1" x14ac:dyDescent="0.3">
      <c r="A46" s="352"/>
      <c r="B46" s="115">
        <v>65010</v>
      </c>
      <c r="C46" s="116" t="s">
        <v>91</v>
      </c>
      <c r="D46" s="208"/>
      <c r="E46" s="208"/>
      <c r="F46" s="208"/>
      <c r="G46" s="208"/>
      <c r="H46" s="208"/>
      <c r="I46" s="117">
        <f>SUM(D46:H46)</f>
        <v>0</v>
      </c>
      <c r="J46" s="209"/>
      <c r="K46" s="322"/>
      <c r="L46" s="323"/>
      <c r="M46" s="210"/>
      <c r="N46" s="211"/>
      <c r="O46" s="212"/>
      <c r="P46" s="213"/>
      <c r="Q46" s="214"/>
      <c r="R46" s="68">
        <f t="shared" si="22"/>
        <v>0</v>
      </c>
      <c r="S46" s="68">
        <f t="shared" si="23"/>
        <v>0</v>
      </c>
      <c r="T46" s="68">
        <f t="shared" si="24"/>
        <v>0</v>
      </c>
      <c r="U46" s="68">
        <f t="shared" si="49"/>
        <v>0</v>
      </c>
      <c r="V46" s="68">
        <f t="shared" si="26"/>
        <v>0</v>
      </c>
      <c r="W46" s="68">
        <f t="shared" si="50"/>
        <v>0</v>
      </c>
      <c r="X46" s="68">
        <f t="shared" si="55"/>
        <v>0</v>
      </c>
      <c r="Y46" s="68">
        <f t="shared" si="51"/>
        <v>0</v>
      </c>
      <c r="Z46" s="68">
        <f t="shared" si="28"/>
        <v>0</v>
      </c>
      <c r="AA46" s="68">
        <f t="shared" si="29"/>
        <v>0</v>
      </c>
      <c r="AB46" s="126"/>
      <c r="AC46" s="346" t="str">
        <f t="shared" ref="AC46:AC51" si="58">IF(C68="","",C68)</f>
        <v/>
      </c>
      <c r="AD46" s="347"/>
      <c r="AE46" s="127">
        <f t="shared" si="57"/>
        <v>0</v>
      </c>
      <c r="AF46" s="218"/>
      <c r="AG46" s="209"/>
      <c r="AH46" s="322"/>
      <c r="AI46" s="323"/>
      <c r="AJ46" s="210"/>
      <c r="AK46" s="211"/>
      <c r="AL46" s="212"/>
      <c r="AM46" s="213"/>
      <c r="AN46" s="214"/>
      <c r="AO46" s="68">
        <f t="shared" si="30"/>
        <v>0</v>
      </c>
      <c r="AP46" s="68">
        <f t="shared" si="31"/>
        <v>0</v>
      </c>
      <c r="AQ46" s="68">
        <f t="shared" si="32"/>
        <v>0</v>
      </c>
      <c r="AR46" s="68">
        <f t="shared" si="52"/>
        <v>0</v>
      </c>
      <c r="AS46" s="68">
        <f t="shared" si="33"/>
        <v>0</v>
      </c>
      <c r="AT46" s="68">
        <f t="shared" si="53"/>
        <v>0</v>
      </c>
      <c r="AU46" s="68">
        <f t="shared" si="56"/>
        <v>0</v>
      </c>
      <c r="AV46" s="68">
        <f t="shared" si="54"/>
        <v>0</v>
      </c>
      <c r="AW46" s="68">
        <f t="shared" si="20"/>
        <v>0</v>
      </c>
      <c r="AX46" s="68">
        <f t="shared" si="21"/>
        <v>0</v>
      </c>
      <c r="AY46" s="12"/>
      <c r="AZ46" s="12"/>
      <c r="BA46" s="12"/>
      <c r="BB46" s="12"/>
      <c r="BC46" s="12"/>
      <c r="BD46" s="12"/>
      <c r="BE46" s="12"/>
      <c r="BF46" s="12"/>
      <c r="BH46" s="15">
        <f>B73</f>
        <v>0</v>
      </c>
      <c r="BI46" s="48">
        <f t="shared" si="47"/>
        <v>0</v>
      </c>
      <c r="BJ46" s="49" t="str">
        <f t="shared" si="7"/>
        <v/>
      </c>
      <c r="BK46" s="50" t="e">
        <f t="shared" si="8"/>
        <v>#DIV/0!</v>
      </c>
      <c r="BL46" s="48">
        <f t="shared" si="48"/>
        <v>0</v>
      </c>
      <c r="BM46" s="51" t="str">
        <f t="shared" si="3"/>
        <v>FY1900BUDGET</v>
      </c>
      <c r="BN46" s="52" t="str">
        <f t="shared" si="4"/>
        <v>FY1900BUDGET</v>
      </c>
      <c r="BO46" s="50">
        <f>I73</f>
        <v>0</v>
      </c>
      <c r="BP46" s="48">
        <f t="shared" si="6"/>
        <v>0</v>
      </c>
      <c r="BQ46" s="16" t="e">
        <f t="shared" si="9"/>
        <v>#DIV/0!</v>
      </c>
    </row>
    <row r="47" spans="1:69" ht="12" customHeight="1" x14ac:dyDescent="0.3">
      <c r="A47" s="357"/>
      <c r="B47" s="115">
        <v>65210</v>
      </c>
      <c r="C47" s="116" t="s">
        <v>92</v>
      </c>
      <c r="D47" s="208"/>
      <c r="E47" s="208"/>
      <c r="F47" s="208"/>
      <c r="G47" s="208"/>
      <c r="H47" s="208"/>
      <c r="I47" s="117">
        <f>SUM(D47:H47)</f>
        <v>0</v>
      </c>
      <c r="J47" s="209"/>
      <c r="K47" s="322"/>
      <c r="L47" s="323"/>
      <c r="M47" s="210"/>
      <c r="N47" s="211"/>
      <c r="O47" s="212"/>
      <c r="P47" s="213"/>
      <c r="Q47" s="214"/>
      <c r="R47" s="68">
        <f t="shared" si="22"/>
        <v>0</v>
      </c>
      <c r="S47" s="68">
        <f t="shared" si="23"/>
        <v>0</v>
      </c>
      <c r="T47" s="68">
        <f t="shared" si="24"/>
        <v>0</v>
      </c>
      <c r="U47" s="68">
        <f t="shared" si="49"/>
        <v>0</v>
      </c>
      <c r="V47" s="68">
        <f t="shared" si="26"/>
        <v>0</v>
      </c>
      <c r="W47" s="68">
        <f t="shared" si="50"/>
        <v>0</v>
      </c>
      <c r="X47" s="68">
        <f t="shared" si="55"/>
        <v>0</v>
      </c>
      <c r="Y47" s="68">
        <f t="shared" si="51"/>
        <v>0</v>
      </c>
      <c r="Z47" s="68">
        <f t="shared" si="28"/>
        <v>0</v>
      </c>
      <c r="AA47" s="68">
        <f t="shared" si="29"/>
        <v>0</v>
      </c>
      <c r="AB47" s="99"/>
      <c r="AC47" s="346" t="str">
        <f t="shared" si="58"/>
        <v/>
      </c>
      <c r="AD47" s="347"/>
      <c r="AE47" s="127">
        <f t="shared" si="57"/>
        <v>0</v>
      </c>
      <c r="AF47" s="218"/>
      <c r="AG47" s="209"/>
      <c r="AH47" s="322"/>
      <c r="AI47" s="323"/>
      <c r="AJ47" s="210"/>
      <c r="AK47" s="211"/>
      <c r="AL47" s="212"/>
      <c r="AM47" s="213"/>
      <c r="AN47" s="214"/>
      <c r="AO47" s="68">
        <f t="shared" si="30"/>
        <v>0</v>
      </c>
      <c r="AP47" s="68">
        <f t="shared" si="31"/>
        <v>0</v>
      </c>
      <c r="AQ47" s="68">
        <f t="shared" si="32"/>
        <v>0</v>
      </c>
      <c r="AR47" s="68">
        <f t="shared" si="52"/>
        <v>0</v>
      </c>
      <c r="AS47" s="68">
        <f t="shared" si="33"/>
        <v>0</v>
      </c>
      <c r="AT47" s="68">
        <f t="shared" si="53"/>
        <v>0</v>
      </c>
      <c r="AU47" s="68">
        <f t="shared" si="56"/>
        <v>0</v>
      </c>
      <c r="AV47" s="68">
        <f t="shared" si="54"/>
        <v>0</v>
      </c>
      <c r="AW47" s="68">
        <f t="shared" si="20"/>
        <v>0</v>
      </c>
      <c r="AX47" s="68">
        <f t="shared" si="21"/>
        <v>0</v>
      </c>
      <c r="AY47" s="12"/>
      <c r="AZ47" s="12"/>
      <c r="BA47" s="12"/>
      <c r="BB47" s="12"/>
      <c r="BC47" s="12"/>
      <c r="BD47" s="12"/>
      <c r="BE47" s="12"/>
      <c r="BF47" s="12"/>
      <c r="BH47" s="15" t="e">
        <f>#REF!</f>
        <v>#REF!</v>
      </c>
      <c r="BI47" s="48">
        <f t="shared" si="47"/>
        <v>0</v>
      </c>
      <c r="BJ47" s="49" t="str">
        <f t="shared" si="7"/>
        <v/>
      </c>
      <c r="BK47" s="50" t="e">
        <f t="shared" si="8"/>
        <v>#REF!</v>
      </c>
      <c r="BL47" s="48">
        <f t="shared" si="48"/>
        <v>0</v>
      </c>
      <c r="BM47" s="51" t="str">
        <f t="shared" si="3"/>
        <v>FY1900BUDGET</v>
      </c>
      <c r="BN47" s="52" t="str">
        <f t="shared" si="4"/>
        <v>FY1900BUDGET</v>
      </c>
      <c r="BO47" s="50" t="e">
        <f>#REF!</f>
        <v>#REF!</v>
      </c>
      <c r="BP47" s="48">
        <f t="shared" si="6"/>
        <v>0</v>
      </c>
      <c r="BQ47" s="16" t="e">
        <f t="shared" si="9"/>
        <v>#REF!</v>
      </c>
    </row>
    <row r="48" spans="1:69" ht="12" customHeight="1" x14ac:dyDescent="0.3">
      <c r="A48" s="324" t="s">
        <v>93</v>
      </c>
      <c r="B48" s="325"/>
      <c r="C48" s="326"/>
      <c r="D48" s="121"/>
      <c r="E48" s="121"/>
      <c r="F48" s="121"/>
      <c r="G48" s="121"/>
      <c r="H48" s="121"/>
      <c r="I48" s="122" t="s">
        <v>77</v>
      </c>
      <c r="J48" s="209"/>
      <c r="K48" s="322"/>
      <c r="L48" s="323"/>
      <c r="M48" s="210"/>
      <c r="N48" s="211"/>
      <c r="O48" s="212"/>
      <c r="P48" s="213"/>
      <c r="Q48" s="214"/>
      <c r="R48" s="68">
        <f t="shared" si="22"/>
        <v>0</v>
      </c>
      <c r="S48" s="68">
        <f t="shared" si="23"/>
        <v>0</v>
      </c>
      <c r="T48" s="68">
        <f t="shared" si="24"/>
        <v>0</v>
      </c>
      <c r="U48" s="68">
        <f t="shared" si="49"/>
        <v>0</v>
      </c>
      <c r="V48" s="68">
        <f t="shared" si="26"/>
        <v>0</v>
      </c>
      <c r="W48" s="68">
        <f t="shared" si="50"/>
        <v>0</v>
      </c>
      <c r="X48" s="68">
        <f t="shared" si="55"/>
        <v>0</v>
      </c>
      <c r="Y48" s="68">
        <f t="shared" si="51"/>
        <v>0</v>
      </c>
      <c r="Z48" s="68">
        <f t="shared" si="28"/>
        <v>0</v>
      </c>
      <c r="AA48" s="68">
        <f t="shared" si="29"/>
        <v>0</v>
      </c>
      <c r="AB48" s="99"/>
      <c r="AC48" s="346" t="str">
        <f t="shared" si="58"/>
        <v/>
      </c>
      <c r="AD48" s="347"/>
      <c r="AE48" s="127">
        <f t="shared" si="57"/>
        <v>0</v>
      </c>
      <c r="AF48" s="218"/>
      <c r="AG48" s="209"/>
      <c r="AH48" s="322"/>
      <c r="AI48" s="323"/>
      <c r="AJ48" s="210"/>
      <c r="AK48" s="211"/>
      <c r="AL48" s="212"/>
      <c r="AM48" s="213"/>
      <c r="AN48" s="214"/>
      <c r="AO48" s="68">
        <f t="shared" si="30"/>
        <v>0</v>
      </c>
      <c r="AP48" s="68">
        <f t="shared" si="31"/>
        <v>0</v>
      </c>
      <c r="AQ48" s="68">
        <f t="shared" si="32"/>
        <v>0</v>
      </c>
      <c r="AR48" s="68">
        <f t="shared" si="52"/>
        <v>0</v>
      </c>
      <c r="AS48" s="68">
        <f t="shared" si="33"/>
        <v>0</v>
      </c>
      <c r="AT48" s="68">
        <f t="shared" si="53"/>
        <v>0</v>
      </c>
      <c r="AU48" s="68">
        <f t="shared" si="56"/>
        <v>0</v>
      </c>
      <c r="AV48" s="68">
        <f t="shared" si="54"/>
        <v>0</v>
      </c>
      <c r="AW48" s="68">
        <f t="shared" si="20"/>
        <v>0</v>
      </c>
      <c r="AX48" s="68">
        <f t="shared" si="21"/>
        <v>0</v>
      </c>
      <c r="AY48" s="12"/>
      <c r="AZ48" s="12"/>
      <c r="BA48" s="12"/>
      <c r="BB48" s="12"/>
      <c r="BC48" s="12"/>
      <c r="BD48" s="12"/>
      <c r="BE48" s="12"/>
      <c r="BF48" s="12"/>
      <c r="BH48" s="15">
        <f>B75</f>
        <v>69805</v>
      </c>
      <c r="BI48" s="48">
        <f t="shared" si="47"/>
        <v>0</v>
      </c>
      <c r="BJ48" s="49" t="str">
        <f>$V$3</f>
        <v/>
      </c>
      <c r="BK48" s="50" t="e">
        <f t="shared" si="8"/>
        <v>#DIV/0!</v>
      </c>
      <c r="BL48" s="48">
        <f t="shared" si="48"/>
        <v>0</v>
      </c>
      <c r="BM48" s="51" t="str">
        <f t="shared" si="3"/>
        <v>FY1900BUDGET</v>
      </c>
      <c r="BN48" s="52" t="str">
        <f t="shared" si="4"/>
        <v>FY1900BUDGET</v>
      </c>
      <c r="BO48" s="50">
        <f>I75</f>
        <v>0</v>
      </c>
      <c r="BP48" s="48">
        <f t="shared" si="6"/>
        <v>0</v>
      </c>
      <c r="BQ48" s="16" t="e">
        <f t="shared" si="9"/>
        <v>#DIV/0!</v>
      </c>
    </row>
    <row r="49" spans="1:69" ht="12" customHeight="1" x14ac:dyDescent="0.3">
      <c r="A49" s="90"/>
      <c r="B49" s="115">
        <v>66015</v>
      </c>
      <c r="C49" s="116" t="s">
        <v>94</v>
      </c>
      <c r="D49" s="208"/>
      <c r="E49" s="208"/>
      <c r="F49" s="208"/>
      <c r="G49" s="208"/>
      <c r="H49" s="208"/>
      <c r="I49" s="117">
        <f>SUM(D49:H49)</f>
        <v>0</v>
      </c>
      <c r="J49" s="209"/>
      <c r="K49" s="322"/>
      <c r="L49" s="323"/>
      <c r="M49" s="210"/>
      <c r="N49" s="211"/>
      <c r="O49" s="212"/>
      <c r="P49" s="213"/>
      <c r="Q49" s="214"/>
      <c r="R49" s="68">
        <f t="shared" si="22"/>
        <v>0</v>
      </c>
      <c r="S49" s="68">
        <f t="shared" si="23"/>
        <v>0</v>
      </c>
      <c r="T49" s="68">
        <f t="shared" si="24"/>
        <v>0</v>
      </c>
      <c r="U49" s="68">
        <f t="shared" si="49"/>
        <v>0</v>
      </c>
      <c r="V49" s="68">
        <f t="shared" si="26"/>
        <v>0</v>
      </c>
      <c r="W49" s="68">
        <f t="shared" si="50"/>
        <v>0</v>
      </c>
      <c r="X49" s="68">
        <f t="shared" si="55"/>
        <v>0</v>
      </c>
      <c r="Y49" s="68">
        <f t="shared" si="51"/>
        <v>0</v>
      </c>
      <c r="Z49" s="68">
        <f t="shared" si="28"/>
        <v>0</v>
      </c>
      <c r="AA49" s="68">
        <f t="shared" si="29"/>
        <v>0</v>
      </c>
      <c r="AB49" s="99"/>
      <c r="AC49" s="346" t="str">
        <f t="shared" si="58"/>
        <v/>
      </c>
      <c r="AD49" s="347"/>
      <c r="AE49" s="127">
        <f t="shared" si="57"/>
        <v>0</v>
      </c>
      <c r="AF49" s="218"/>
      <c r="AG49" s="209"/>
      <c r="AH49" s="322"/>
      <c r="AI49" s="323"/>
      <c r="AJ49" s="210"/>
      <c r="AK49" s="211"/>
      <c r="AL49" s="212"/>
      <c r="AM49" s="213"/>
      <c r="AN49" s="214"/>
      <c r="AO49" s="68">
        <f t="shared" si="30"/>
        <v>0</v>
      </c>
      <c r="AP49" s="68">
        <f t="shared" si="31"/>
        <v>0</v>
      </c>
      <c r="AQ49" s="68">
        <f t="shared" si="32"/>
        <v>0</v>
      </c>
      <c r="AR49" s="68">
        <f t="shared" si="52"/>
        <v>0</v>
      </c>
      <c r="AS49" s="68">
        <f t="shared" si="33"/>
        <v>0</v>
      </c>
      <c r="AT49" s="68">
        <f t="shared" si="53"/>
        <v>0</v>
      </c>
      <c r="AU49" s="68">
        <f t="shared" si="56"/>
        <v>0</v>
      </c>
      <c r="AV49" s="68">
        <f t="shared" si="54"/>
        <v>0</v>
      </c>
      <c r="AW49" s="68">
        <f t="shared" si="20"/>
        <v>0</v>
      </c>
      <c r="AX49" s="68">
        <f t="shared" si="21"/>
        <v>0</v>
      </c>
      <c r="AY49" s="12"/>
      <c r="AZ49" s="12"/>
      <c r="BA49" s="12"/>
      <c r="BB49" s="12"/>
      <c r="BC49" s="12"/>
      <c r="BD49" s="12"/>
      <c r="BE49" s="12"/>
      <c r="BF49" s="12"/>
      <c r="BH49" s="15">
        <f>L72</f>
        <v>0</v>
      </c>
      <c r="BI49" s="48">
        <f t="shared" si="47"/>
        <v>0</v>
      </c>
      <c r="BJ49" s="49" t="str">
        <f t="shared" ref="BJ49:BJ67" si="59">$V$3</f>
        <v/>
      </c>
      <c r="BK49" s="50" t="e">
        <f t="shared" si="8"/>
        <v>#DIV/0!</v>
      </c>
      <c r="BL49" s="48">
        <f t="shared" si="48"/>
        <v>0</v>
      </c>
      <c r="BM49" s="51" t="str">
        <f t="shared" si="3"/>
        <v>FY1900BUDGET</v>
      </c>
      <c r="BN49" s="52" t="str">
        <f t="shared" si="4"/>
        <v>FY1900BUDGET</v>
      </c>
      <c r="BO49" s="50">
        <f>R72</f>
        <v>0</v>
      </c>
      <c r="BP49" s="48">
        <f t="shared" si="6"/>
        <v>0</v>
      </c>
      <c r="BQ49" s="16" t="e">
        <f t="shared" si="9"/>
        <v>#DIV/0!</v>
      </c>
    </row>
    <row r="50" spans="1:69" ht="12" customHeight="1" x14ac:dyDescent="0.3">
      <c r="A50" s="99"/>
      <c r="B50" s="115">
        <v>66050</v>
      </c>
      <c r="C50" s="116" t="s">
        <v>95</v>
      </c>
      <c r="D50" s="208"/>
      <c r="E50" s="208"/>
      <c r="F50" s="208"/>
      <c r="G50" s="208"/>
      <c r="H50" s="208"/>
      <c r="I50" s="117">
        <f>SUM(D50:H50)</f>
        <v>0</v>
      </c>
      <c r="J50" s="209"/>
      <c r="K50" s="322"/>
      <c r="L50" s="323"/>
      <c r="M50" s="210"/>
      <c r="N50" s="211"/>
      <c r="O50" s="212"/>
      <c r="P50" s="213"/>
      <c r="Q50" s="214"/>
      <c r="R50" s="68">
        <f t="shared" si="22"/>
        <v>0</v>
      </c>
      <c r="S50" s="68">
        <f t="shared" si="23"/>
        <v>0</v>
      </c>
      <c r="T50" s="68">
        <f t="shared" si="24"/>
        <v>0</v>
      </c>
      <c r="U50" s="68">
        <f t="shared" si="49"/>
        <v>0</v>
      </c>
      <c r="V50" s="68">
        <f t="shared" si="26"/>
        <v>0</v>
      </c>
      <c r="W50" s="68">
        <f t="shared" si="50"/>
        <v>0</v>
      </c>
      <c r="X50" s="68">
        <f t="shared" si="55"/>
        <v>0</v>
      </c>
      <c r="Y50" s="68">
        <f t="shared" si="51"/>
        <v>0</v>
      </c>
      <c r="Z50" s="68">
        <f t="shared" si="28"/>
        <v>0</v>
      </c>
      <c r="AA50" s="68">
        <f t="shared" si="29"/>
        <v>0</v>
      </c>
      <c r="AB50" s="99"/>
      <c r="AC50" s="346" t="str">
        <f t="shared" si="58"/>
        <v/>
      </c>
      <c r="AD50" s="347"/>
      <c r="AE50" s="127">
        <f t="shared" si="57"/>
        <v>0</v>
      </c>
      <c r="AF50" s="218"/>
      <c r="AG50" s="209"/>
      <c r="AH50" s="322"/>
      <c r="AI50" s="323"/>
      <c r="AJ50" s="210"/>
      <c r="AK50" s="211"/>
      <c r="AL50" s="212"/>
      <c r="AM50" s="213"/>
      <c r="AN50" s="214"/>
      <c r="AO50" s="68">
        <f t="shared" si="30"/>
        <v>0</v>
      </c>
      <c r="AP50" s="68">
        <f t="shared" si="31"/>
        <v>0</v>
      </c>
      <c r="AQ50" s="68">
        <f t="shared" si="32"/>
        <v>0</v>
      </c>
      <c r="AR50" s="68">
        <f t="shared" si="52"/>
        <v>0</v>
      </c>
      <c r="AS50" s="68">
        <f t="shared" si="33"/>
        <v>0</v>
      </c>
      <c r="AT50" s="68">
        <f t="shared" si="53"/>
        <v>0</v>
      </c>
      <c r="AU50" s="68">
        <f t="shared" si="56"/>
        <v>0</v>
      </c>
      <c r="AV50" s="68">
        <f t="shared" si="54"/>
        <v>0</v>
      </c>
      <c r="AW50" s="68">
        <f t="shared" si="20"/>
        <v>0</v>
      </c>
      <c r="AX50" s="68">
        <f t="shared" si="21"/>
        <v>0</v>
      </c>
      <c r="AY50" s="12"/>
      <c r="AZ50" s="12"/>
      <c r="BA50" s="12"/>
      <c r="BB50" s="12"/>
      <c r="BC50" s="12"/>
      <c r="BD50" s="12"/>
      <c r="BE50" s="12"/>
      <c r="BF50" s="12"/>
      <c r="BH50" s="15">
        <f>L73</f>
        <v>0</v>
      </c>
      <c r="BI50" s="48">
        <f t="shared" si="47"/>
        <v>0</v>
      </c>
      <c r="BJ50" s="49" t="str">
        <f t="shared" si="59"/>
        <v/>
      </c>
      <c r="BK50" s="50" t="e">
        <f t="shared" si="8"/>
        <v>#DIV/0!</v>
      </c>
      <c r="BL50" s="48">
        <f t="shared" si="48"/>
        <v>0</v>
      </c>
      <c r="BM50" s="51" t="str">
        <f t="shared" si="3"/>
        <v>FY1900BUDGET</v>
      </c>
      <c r="BN50" s="52" t="str">
        <f t="shared" si="4"/>
        <v>FY1900BUDGET</v>
      </c>
      <c r="BO50" s="50">
        <f>R73</f>
        <v>0</v>
      </c>
      <c r="BP50" s="48">
        <f t="shared" si="6"/>
        <v>0</v>
      </c>
      <c r="BQ50" s="16" t="e">
        <f t="shared" si="9"/>
        <v>#DIV/0!</v>
      </c>
    </row>
    <row r="51" spans="1:69" ht="12" customHeight="1" x14ac:dyDescent="0.3">
      <c r="A51" s="99"/>
      <c r="B51" s="115">
        <v>66080</v>
      </c>
      <c r="C51" s="116" t="s">
        <v>96</v>
      </c>
      <c r="D51" s="208"/>
      <c r="E51" s="208"/>
      <c r="F51" s="208"/>
      <c r="G51" s="208"/>
      <c r="H51" s="208"/>
      <c r="I51" s="117">
        <f>SUM(D51:H51)</f>
        <v>0</v>
      </c>
      <c r="J51" s="209"/>
      <c r="K51" s="322"/>
      <c r="L51" s="323"/>
      <c r="M51" s="210"/>
      <c r="N51" s="211"/>
      <c r="O51" s="212"/>
      <c r="P51" s="213"/>
      <c r="Q51" s="214"/>
      <c r="R51" s="68">
        <f t="shared" si="22"/>
        <v>0</v>
      </c>
      <c r="S51" s="68">
        <f t="shared" si="23"/>
        <v>0</v>
      </c>
      <c r="T51" s="68">
        <f t="shared" si="24"/>
        <v>0</v>
      </c>
      <c r="U51" s="68">
        <f t="shared" si="49"/>
        <v>0</v>
      </c>
      <c r="V51" s="68">
        <f t="shared" si="26"/>
        <v>0</v>
      </c>
      <c r="W51" s="68">
        <f t="shared" si="50"/>
        <v>0</v>
      </c>
      <c r="X51" s="68">
        <f t="shared" si="55"/>
        <v>0</v>
      </c>
      <c r="Y51" s="68">
        <f t="shared" si="51"/>
        <v>0</v>
      </c>
      <c r="Z51" s="68">
        <f t="shared" si="28"/>
        <v>0</v>
      </c>
      <c r="AA51" s="68">
        <f t="shared" si="29"/>
        <v>0</v>
      </c>
      <c r="AB51" s="99"/>
      <c r="AC51" s="350" t="str">
        <f t="shared" si="58"/>
        <v/>
      </c>
      <c r="AD51" s="351"/>
      <c r="AE51" s="127">
        <f t="shared" si="57"/>
        <v>0</v>
      </c>
      <c r="AF51" s="218"/>
      <c r="AG51" s="209"/>
      <c r="AH51" s="322"/>
      <c r="AI51" s="323"/>
      <c r="AJ51" s="210"/>
      <c r="AK51" s="211"/>
      <c r="AL51" s="212"/>
      <c r="AM51" s="213"/>
      <c r="AN51" s="214"/>
      <c r="AO51" s="68">
        <f t="shared" si="30"/>
        <v>0</v>
      </c>
      <c r="AP51" s="68">
        <f t="shared" si="31"/>
        <v>0</v>
      </c>
      <c r="AQ51" s="68">
        <f t="shared" si="32"/>
        <v>0</v>
      </c>
      <c r="AR51" s="68">
        <f t="shared" si="52"/>
        <v>0</v>
      </c>
      <c r="AS51" s="68">
        <f t="shared" si="33"/>
        <v>0</v>
      </c>
      <c r="AT51" s="68">
        <f t="shared" si="53"/>
        <v>0</v>
      </c>
      <c r="AU51" s="68">
        <f t="shared" si="56"/>
        <v>0</v>
      </c>
      <c r="AV51" s="68">
        <f t="shared" si="54"/>
        <v>0</v>
      </c>
      <c r="AW51" s="68">
        <f t="shared" si="20"/>
        <v>0</v>
      </c>
      <c r="AX51" s="68">
        <f t="shared" si="21"/>
        <v>0</v>
      </c>
      <c r="AY51" s="12"/>
      <c r="AZ51" s="12"/>
      <c r="BA51" s="12"/>
      <c r="BB51" s="12"/>
      <c r="BC51" s="12"/>
      <c r="BD51" s="12"/>
      <c r="BE51" s="12"/>
      <c r="BF51" s="12"/>
      <c r="BH51" s="15">
        <f>S71</f>
        <v>61110</v>
      </c>
      <c r="BI51" s="48">
        <f t="shared" si="47"/>
        <v>0</v>
      </c>
      <c r="BJ51" s="49" t="str">
        <f t="shared" si="59"/>
        <v/>
      </c>
      <c r="BK51" s="50" t="e">
        <f t="shared" si="8"/>
        <v>#DIV/0!</v>
      </c>
      <c r="BL51" s="48">
        <f t="shared" si="48"/>
        <v>0</v>
      </c>
      <c r="BM51" s="51" t="str">
        <f t="shared" si="3"/>
        <v>FY1900BUDGET</v>
      </c>
      <c r="BN51" s="52" t="str">
        <f t="shared" si="4"/>
        <v>FY1900BUDGET</v>
      </c>
      <c r="BO51" s="50">
        <f>S69</f>
        <v>0</v>
      </c>
      <c r="BP51" s="48">
        <f t="shared" si="6"/>
        <v>0</v>
      </c>
      <c r="BQ51" s="16" t="e">
        <f t="shared" si="9"/>
        <v>#DIV/0!</v>
      </c>
    </row>
    <row r="52" spans="1:69" ht="12" customHeight="1" x14ac:dyDescent="0.3">
      <c r="A52" s="99"/>
      <c r="B52" s="115">
        <v>66090</v>
      </c>
      <c r="C52" s="116" t="s">
        <v>97</v>
      </c>
      <c r="D52" s="208"/>
      <c r="E52" s="208"/>
      <c r="F52" s="208"/>
      <c r="G52" s="208"/>
      <c r="H52" s="208"/>
      <c r="I52" s="117">
        <f>SUM(D52:H52)</f>
        <v>0</v>
      </c>
      <c r="J52" s="209"/>
      <c r="K52" s="322"/>
      <c r="L52" s="323"/>
      <c r="M52" s="210"/>
      <c r="N52" s="211"/>
      <c r="O52" s="212"/>
      <c r="P52" s="213"/>
      <c r="Q52" s="214"/>
      <c r="R52" s="68">
        <f t="shared" si="22"/>
        <v>0</v>
      </c>
      <c r="S52" s="68">
        <f t="shared" si="23"/>
        <v>0</v>
      </c>
      <c r="T52" s="68">
        <f t="shared" si="24"/>
        <v>0</v>
      </c>
      <c r="U52" s="68">
        <f t="shared" si="49"/>
        <v>0</v>
      </c>
      <c r="V52" s="68">
        <f t="shared" si="26"/>
        <v>0</v>
      </c>
      <c r="W52" s="68">
        <f t="shared" si="50"/>
        <v>0</v>
      </c>
      <c r="X52" s="68">
        <f t="shared" si="55"/>
        <v>0</v>
      </c>
      <c r="Y52" s="68">
        <f t="shared" si="51"/>
        <v>0</v>
      </c>
      <c r="Z52" s="68">
        <f t="shared" si="28"/>
        <v>0</v>
      </c>
      <c r="AA52" s="68">
        <f t="shared" si="29"/>
        <v>0</v>
      </c>
      <c r="AB52" s="328" t="s">
        <v>104</v>
      </c>
      <c r="AC52" s="329"/>
      <c r="AD52" s="330"/>
      <c r="AE52" s="258">
        <f>SUM(AE14:AE15,AE17:AE19,AE21:AE22,AE24:AE25,AE27:AE31,AE33:AE35,AE37:AE40,AE42:AE43,AE45:AE51)</f>
        <v>0</v>
      </c>
      <c r="AF52" s="259"/>
      <c r="AG52" s="209"/>
      <c r="AH52" s="322"/>
      <c r="AI52" s="323"/>
      <c r="AJ52" s="210"/>
      <c r="AK52" s="211"/>
      <c r="AL52" s="212"/>
      <c r="AM52" s="213"/>
      <c r="AN52" s="214"/>
      <c r="AO52" s="68">
        <f t="shared" si="30"/>
        <v>0</v>
      </c>
      <c r="AP52" s="68">
        <f t="shared" si="31"/>
        <v>0</v>
      </c>
      <c r="AQ52" s="68">
        <f t="shared" si="32"/>
        <v>0</v>
      </c>
      <c r="AR52" s="68">
        <f t="shared" si="52"/>
        <v>0</v>
      </c>
      <c r="AS52" s="68">
        <f t="shared" si="33"/>
        <v>0</v>
      </c>
      <c r="AT52" s="68">
        <f t="shared" si="53"/>
        <v>0</v>
      </c>
      <c r="AU52" s="68">
        <f t="shared" si="56"/>
        <v>0</v>
      </c>
      <c r="AV52" s="68">
        <f t="shared" si="54"/>
        <v>0</v>
      </c>
      <c r="AW52" s="68">
        <f t="shared" si="20"/>
        <v>0</v>
      </c>
      <c r="AX52" s="68">
        <f t="shared" si="21"/>
        <v>0</v>
      </c>
      <c r="AY52" s="12"/>
      <c r="AZ52" s="12"/>
      <c r="BA52" s="12"/>
      <c r="BB52" s="12"/>
      <c r="BC52" s="12"/>
      <c r="BD52" s="12"/>
      <c r="BE52" s="12"/>
      <c r="BF52" s="12"/>
      <c r="BH52" s="15">
        <f>T71</f>
        <v>61115</v>
      </c>
      <c r="BI52" s="48">
        <f t="shared" si="47"/>
        <v>0</v>
      </c>
      <c r="BJ52" s="49" t="str">
        <f t="shared" si="59"/>
        <v/>
      </c>
      <c r="BK52" s="50" t="e">
        <f t="shared" si="8"/>
        <v>#DIV/0!</v>
      </c>
      <c r="BL52" s="48">
        <f t="shared" si="48"/>
        <v>0</v>
      </c>
      <c r="BM52" s="51" t="str">
        <f t="shared" si="3"/>
        <v>FY1900BUDGET</v>
      </c>
      <c r="BN52" s="52" t="str">
        <f t="shared" si="4"/>
        <v>FY1900BUDGET</v>
      </c>
      <c r="BO52" s="50">
        <f>T69</f>
        <v>0</v>
      </c>
      <c r="BP52" s="48">
        <f t="shared" si="6"/>
        <v>0</v>
      </c>
      <c r="BQ52" s="16" t="e">
        <f t="shared" si="9"/>
        <v>#DIV/0!</v>
      </c>
    </row>
    <row r="53" spans="1:69" ht="12" customHeight="1" x14ac:dyDescent="0.3">
      <c r="A53" s="123"/>
      <c r="B53" s="115">
        <v>66095</v>
      </c>
      <c r="C53" s="116" t="s">
        <v>98</v>
      </c>
      <c r="D53" s="208"/>
      <c r="E53" s="208"/>
      <c r="F53" s="208"/>
      <c r="G53" s="208"/>
      <c r="H53" s="208"/>
      <c r="I53" s="117">
        <f>SUM(D53:H53)</f>
        <v>0</v>
      </c>
      <c r="J53" s="209"/>
      <c r="K53" s="322"/>
      <c r="L53" s="323"/>
      <c r="M53" s="210"/>
      <c r="N53" s="211"/>
      <c r="O53" s="212"/>
      <c r="P53" s="213"/>
      <c r="Q53" s="214"/>
      <c r="R53" s="68">
        <f t="shared" si="22"/>
        <v>0</v>
      </c>
      <c r="S53" s="68">
        <f t="shared" si="23"/>
        <v>0</v>
      </c>
      <c r="T53" s="68">
        <f t="shared" si="24"/>
        <v>0</v>
      </c>
      <c r="U53" s="68">
        <f t="shared" si="49"/>
        <v>0</v>
      </c>
      <c r="V53" s="68">
        <f t="shared" si="26"/>
        <v>0</v>
      </c>
      <c r="W53" s="68">
        <f t="shared" si="50"/>
        <v>0</v>
      </c>
      <c r="X53" s="68">
        <f t="shared" si="55"/>
        <v>0</v>
      </c>
      <c r="Y53" s="68">
        <f t="shared" si="51"/>
        <v>0</v>
      </c>
      <c r="Z53" s="68">
        <f t="shared" si="28"/>
        <v>0</v>
      </c>
      <c r="AA53" s="68">
        <f t="shared" si="29"/>
        <v>0</v>
      </c>
      <c r="AB53" s="333" t="s">
        <v>106</v>
      </c>
      <c r="AC53" s="334"/>
      <c r="AD53" s="334"/>
      <c r="AE53" s="334"/>
      <c r="AF53" s="335"/>
      <c r="AG53" s="209"/>
      <c r="AH53" s="322"/>
      <c r="AI53" s="323"/>
      <c r="AJ53" s="210"/>
      <c r="AK53" s="211"/>
      <c r="AL53" s="212"/>
      <c r="AM53" s="213"/>
      <c r="AN53" s="214"/>
      <c r="AO53" s="68">
        <f t="shared" si="30"/>
        <v>0</v>
      </c>
      <c r="AP53" s="68">
        <f t="shared" si="31"/>
        <v>0</v>
      </c>
      <c r="AQ53" s="68">
        <f t="shared" si="32"/>
        <v>0</v>
      </c>
      <c r="AR53" s="68">
        <f t="shared" si="52"/>
        <v>0</v>
      </c>
      <c r="AS53" s="68">
        <f t="shared" si="33"/>
        <v>0</v>
      </c>
      <c r="AT53" s="68">
        <f t="shared" si="53"/>
        <v>0</v>
      </c>
      <c r="AU53" s="68">
        <f t="shared" si="56"/>
        <v>0</v>
      </c>
      <c r="AV53" s="68">
        <f t="shared" si="54"/>
        <v>0</v>
      </c>
      <c r="AW53" s="68">
        <f t="shared" si="20"/>
        <v>0</v>
      </c>
      <c r="AX53" s="68">
        <f t="shared" si="21"/>
        <v>0</v>
      </c>
      <c r="AY53" s="12"/>
      <c r="AZ53" s="12"/>
      <c r="BA53" s="12"/>
      <c r="BB53" s="12"/>
      <c r="BC53" s="12"/>
      <c r="BD53" s="12"/>
      <c r="BE53" s="12"/>
      <c r="BF53" s="12"/>
      <c r="BH53" s="15">
        <f>U71</f>
        <v>61120</v>
      </c>
      <c r="BI53" s="48">
        <f t="shared" si="47"/>
        <v>0</v>
      </c>
      <c r="BJ53" s="49" t="str">
        <f t="shared" si="59"/>
        <v/>
      </c>
      <c r="BK53" s="50" t="e">
        <f t="shared" si="8"/>
        <v>#DIV/0!</v>
      </c>
      <c r="BL53" s="48">
        <f t="shared" si="48"/>
        <v>0</v>
      </c>
      <c r="BM53" s="51" t="str">
        <f t="shared" si="3"/>
        <v>FY1900BUDGET</v>
      </c>
      <c r="BN53" s="52" t="str">
        <f t="shared" si="4"/>
        <v>FY1900BUDGET</v>
      </c>
      <c r="BO53" s="50">
        <f>U69</f>
        <v>0</v>
      </c>
      <c r="BP53" s="48">
        <f t="shared" si="6"/>
        <v>0</v>
      </c>
      <c r="BQ53" s="16" t="e">
        <f t="shared" si="9"/>
        <v>#DIV/0!</v>
      </c>
    </row>
    <row r="54" spans="1:69" ht="12" customHeight="1" x14ac:dyDescent="0.3">
      <c r="A54" s="324" t="s">
        <v>99</v>
      </c>
      <c r="B54" s="325"/>
      <c r="C54" s="326"/>
      <c r="D54" s="121"/>
      <c r="E54" s="121"/>
      <c r="F54" s="121"/>
      <c r="G54" s="121"/>
      <c r="H54" s="121"/>
      <c r="I54" s="122" t="s">
        <v>77</v>
      </c>
      <c r="J54" s="209"/>
      <c r="K54" s="322"/>
      <c r="L54" s="323"/>
      <c r="M54" s="210"/>
      <c r="N54" s="211"/>
      <c r="O54" s="212"/>
      <c r="P54" s="213"/>
      <c r="Q54" s="214"/>
      <c r="R54" s="68">
        <f t="shared" si="22"/>
        <v>0</v>
      </c>
      <c r="S54" s="68">
        <f t="shared" si="23"/>
        <v>0</v>
      </c>
      <c r="T54" s="68">
        <f t="shared" si="24"/>
        <v>0</v>
      </c>
      <c r="U54" s="68">
        <f t="shared" si="49"/>
        <v>0</v>
      </c>
      <c r="V54" s="68">
        <f t="shared" si="26"/>
        <v>0</v>
      </c>
      <c r="W54" s="68">
        <f t="shared" si="50"/>
        <v>0</v>
      </c>
      <c r="X54" s="68">
        <f t="shared" si="55"/>
        <v>0</v>
      </c>
      <c r="Y54" s="68">
        <f t="shared" si="51"/>
        <v>0</v>
      </c>
      <c r="Z54" s="68">
        <f t="shared" si="28"/>
        <v>0</v>
      </c>
      <c r="AA54" s="68">
        <f t="shared" si="29"/>
        <v>0</v>
      </c>
      <c r="AB54" s="336"/>
      <c r="AC54" s="337"/>
      <c r="AD54" s="337"/>
      <c r="AE54" s="337"/>
      <c r="AF54" s="338"/>
      <c r="AG54" s="209"/>
      <c r="AH54" s="322"/>
      <c r="AI54" s="323"/>
      <c r="AJ54" s="210"/>
      <c r="AK54" s="211"/>
      <c r="AL54" s="212"/>
      <c r="AM54" s="213"/>
      <c r="AN54" s="214"/>
      <c r="AO54" s="68">
        <f t="shared" si="30"/>
        <v>0</v>
      </c>
      <c r="AP54" s="68">
        <f t="shared" si="31"/>
        <v>0</v>
      </c>
      <c r="AQ54" s="68">
        <f t="shared" si="32"/>
        <v>0</v>
      </c>
      <c r="AR54" s="68">
        <f t="shared" si="52"/>
        <v>0</v>
      </c>
      <c r="AS54" s="68">
        <f t="shared" si="33"/>
        <v>0</v>
      </c>
      <c r="AT54" s="68">
        <f t="shared" si="53"/>
        <v>0</v>
      </c>
      <c r="AU54" s="68">
        <f t="shared" si="56"/>
        <v>0</v>
      </c>
      <c r="AV54" s="68">
        <f t="shared" si="54"/>
        <v>0</v>
      </c>
      <c r="AW54" s="68">
        <f t="shared" si="20"/>
        <v>0</v>
      </c>
      <c r="AX54" s="68">
        <f t="shared" si="21"/>
        <v>0</v>
      </c>
      <c r="AY54" s="12"/>
      <c r="AZ54" s="12"/>
      <c r="BA54" s="12"/>
      <c r="BB54" s="12"/>
      <c r="BC54" s="12"/>
      <c r="BD54" s="12"/>
      <c r="BE54" s="12"/>
      <c r="BF54" s="12"/>
      <c r="BH54" s="15">
        <f>V71</f>
        <v>61130</v>
      </c>
      <c r="BI54" s="48">
        <f t="shared" si="47"/>
        <v>0</v>
      </c>
      <c r="BJ54" s="49" t="str">
        <f t="shared" si="59"/>
        <v/>
      </c>
      <c r="BK54" s="50" t="e">
        <f t="shared" si="8"/>
        <v>#DIV/0!</v>
      </c>
      <c r="BL54" s="48">
        <f t="shared" si="48"/>
        <v>0</v>
      </c>
      <c r="BM54" s="51" t="str">
        <f t="shared" si="3"/>
        <v>FY1900BUDGET</v>
      </c>
      <c r="BN54" s="52" t="str">
        <f t="shared" si="4"/>
        <v>FY1900BUDGET</v>
      </c>
      <c r="BO54" s="50">
        <f>V69</f>
        <v>0</v>
      </c>
      <c r="BP54" s="48">
        <f t="shared" si="6"/>
        <v>0</v>
      </c>
      <c r="BQ54" s="16" t="e">
        <f t="shared" si="9"/>
        <v>#DIV/0!</v>
      </c>
    </row>
    <row r="55" spans="1:69" ht="12" customHeight="1" x14ac:dyDescent="0.3">
      <c r="A55" s="90"/>
      <c r="B55" s="115">
        <v>67020</v>
      </c>
      <c r="C55" s="116" t="s">
        <v>225</v>
      </c>
      <c r="D55" s="208"/>
      <c r="E55" s="208"/>
      <c r="F55" s="208"/>
      <c r="G55" s="208"/>
      <c r="H55" s="208"/>
      <c r="I55" s="117">
        <f>SUM(D55:H55)</f>
        <v>0</v>
      </c>
      <c r="J55" s="209"/>
      <c r="K55" s="322"/>
      <c r="L55" s="323"/>
      <c r="M55" s="210"/>
      <c r="N55" s="211"/>
      <c r="O55" s="212"/>
      <c r="P55" s="213"/>
      <c r="Q55" s="214"/>
      <c r="R55" s="68">
        <f t="shared" si="22"/>
        <v>0</v>
      </c>
      <c r="S55" s="68">
        <f t="shared" si="23"/>
        <v>0</v>
      </c>
      <c r="T55" s="68">
        <f t="shared" si="24"/>
        <v>0</v>
      </c>
      <c r="U55" s="68">
        <f t="shared" si="49"/>
        <v>0</v>
      </c>
      <c r="V55" s="68">
        <f t="shared" si="26"/>
        <v>0</v>
      </c>
      <c r="W55" s="68">
        <f t="shared" si="50"/>
        <v>0</v>
      </c>
      <c r="X55" s="68">
        <f t="shared" si="55"/>
        <v>0</v>
      </c>
      <c r="Y55" s="68">
        <f t="shared" si="51"/>
        <v>0</v>
      </c>
      <c r="Z55" s="68">
        <f t="shared" si="28"/>
        <v>0</v>
      </c>
      <c r="AA55" s="68">
        <f t="shared" si="29"/>
        <v>0</v>
      </c>
      <c r="AB55" s="339" t="s">
        <v>209</v>
      </c>
      <c r="AC55" s="340"/>
      <c r="AD55" s="348" t="s">
        <v>107</v>
      </c>
      <c r="AE55" s="348"/>
      <c r="AF55" s="348"/>
      <c r="AG55" s="209"/>
      <c r="AH55" s="322"/>
      <c r="AI55" s="323"/>
      <c r="AJ55" s="210"/>
      <c r="AK55" s="211"/>
      <c r="AL55" s="212"/>
      <c r="AM55" s="213"/>
      <c r="AN55" s="214"/>
      <c r="AO55" s="68">
        <f t="shared" si="30"/>
        <v>0</v>
      </c>
      <c r="AP55" s="68">
        <f t="shared" si="31"/>
        <v>0</v>
      </c>
      <c r="AQ55" s="68">
        <f t="shared" si="32"/>
        <v>0</v>
      </c>
      <c r="AR55" s="68">
        <f t="shared" si="52"/>
        <v>0</v>
      </c>
      <c r="AS55" s="68">
        <f t="shared" si="33"/>
        <v>0</v>
      </c>
      <c r="AT55" s="68">
        <f t="shared" si="53"/>
        <v>0</v>
      </c>
      <c r="AU55" s="68">
        <f t="shared" si="56"/>
        <v>0</v>
      </c>
      <c r="AV55" s="68">
        <f t="shared" si="54"/>
        <v>0</v>
      </c>
      <c r="AW55" s="68">
        <f t="shared" si="20"/>
        <v>0</v>
      </c>
      <c r="AX55" s="68">
        <f t="shared" si="21"/>
        <v>0</v>
      </c>
      <c r="AY55" s="12"/>
      <c r="AZ55" s="12"/>
      <c r="BA55" s="12"/>
      <c r="BB55" s="12"/>
      <c r="BC55" s="12"/>
      <c r="BD55" s="12"/>
      <c r="BE55" s="12"/>
      <c r="BF55" s="12"/>
      <c r="BH55" s="15">
        <f>S76</f>
        <v>61135</v>
      </c>
      <c r="BI55" s="48">
        <f t="shared" si="47"/>
        <v>0</v>
      </c>
      <c r="BJ55" s="49" t="str">
        <f t="shared" si="59"/>
        <v/>
      </c>
      <c r="BK55" s="50" t="e">
        <f t="shared" si="8"/>
        <v>#DIV/0!</v>
      </c>
      <c r="BL55" s="48">
        <f t="shared" si="48"/>
        <v>0</v>
      </c>
      <c r="BM55" s="51" t="str">
        <f t="shared" si="3"/>
        <v>FY1900BUDGET</v>
      </c>
      <c r="BN55" s="52" t="str">
        <f t="shared" si="4"/>
        <v>FY1900BUDGET</v>
      </c>
      <c r="BO55" s="50">
        <f>S74</f>
        <v>0</v>
      </c>
      <c r="BP55" s="48">
        <f t="shared" si="6"/>
        <v>0</v>
      </c>
      <c r="BQ55" s="16" t="e">
        <f t="shared" si="9"/>
        <v>#DIV/0!</v>
      </c>
    </row>
    <row r="56" spans="1:69" ht="12" customHeight="1" x14ac:dyDescent="0.3">
      <c r="A56" s="99"/>
      <c r="B56" s="115">
        <v>67110</v>
      </c>
      <c r="C56" s="116" t="s">
        <v>226</v>
      </c>
      <c r="D56" s="208"/>
      <c r="E56" s="208"/>
      <c r="F56" s="208"/>
      <c r="G56" s="208"/>
      <c r="H56" s="208"/>
      <c r="I56" s="117">
        <f>SUM(D56:H56)</f>
        <v>0</v>
      </c>
      <c r="J56" s="209"/>
      <c r="K56" s="322"/>
      <c r="L56" s="323"/>
      <c r="M56" s="210"/>
      <c r="N56" s="211"/>
      <c r="O56" s="212"/>
      <c r="P56" s="213"/>
      <c r="Q56" s="214"/>
      <c r="R56" s="68">
        <f t="shared" si="22"/>
        <v>0</v>
      </c>
      <c r="S56" s="68">
        <f t="shared" si="23"/>
        <v>0</v>
      </c>
      <c r="T56" s="68">
        <f t="shared" si="24"/>
        <v>0</v>
      </c>
      <c r="U56" s="68">
        <f t="shared" si="49"/>
        <v>0</v>
      </c>
      <c r="V56" s="68">
        <f t="shared" si="26"/>
        <v>0</v>
      </c>
      <c r="W56" s="68">
        <f t="shared" si="50"/>
        <v>0</v>
      </c>
      <c r="X56" s="68">
        <f t="shared" si="55"/>
        <v>0</v>
      </c>
      <c r="Y56" s="68">
        <f t="shared" si="51"/>
        <v>0</v>
      </c>
      <c r="Z56" s="68">
        <f t="shared" si="28"/>
        <v>0</v>
      </c>
      <c r="AA56" s="68">
        <f t="shared" si="29"/>
        <v>0</v>
      </c>
      <c r="AB56" s="341"/>
      <c r="AC56" s="342"/>
      <c r="AD56" s="349"/>
      <c r="AE56" s="349"/>
      <c r="AF56" s="349"/>
      <c r="AG56" s="209"/>
      <c r="AH56" s="322"/>
      <c r="AI56" s="323"/>
      <c r="AJ56" s="210"/>
      <c r="AK56" s="211"/>
      <c r="AL56" s="212"/>
      <c r="AM56" s="213"/>
      <c r="AN56" s="214"/>
      <c r="AO56" s="68">
        <f t="shared" si="30"/>
        <v>0</v>
      </c>
      <c r="AP56" s="68">
        <f t="shared" si="31"/>
        <v>0</v>
      </c>
      <c r="AQ56" s="68">
        <f t="shared" si="32"/>
        <v>0</v>
      </c>
      <c r="AR56" s="68">
        <f t="shared" si="52"/>
        <v>0</v>
      </c>
      <c r="AS56" s="68">
        <f t="shared" si="33"/>
        <v>0</v>
      </c>
      <c r="AT56" s="68">
        <f t="shared" si="53"/>
        <v>0</v>
      </c>
      <c r="AU56" s="68">
        <f t="shared" si="56"/>
        <v>0</v>
      </c>
      <c r="AV56" s="68">
        <f t="shared" si="54"/>
        <v>0</v>
      </c>
      <c r="AW56" s="68">
        <f t="shared" si="20"/>
        <v>0</v>
      </c>
      <c r="AX56" s="68">
        <f t="shared" si="21"/>
        <v>0</v>
      </c>
      <c r="AY56" s="12"/>
      <c r="AZ56" s="12"/>
      <c r="BA56" s="12"/>
      <c r="BB56" s="12"/>
      <c r="BC56" s="12"/>
      <c r="BD56" s="12"/>
      <c r="BE56" s="12"/>
      <c r="BF56" s="12"/>
      <c r="BH56" s="15">
        <f>T76</f>
        <v>61140</v>
      </c>
      <c r="BI56" s="48">
        <f t="shared" si="47"/>
        <v>0</v>
      </c>
      <c r="BJ56" s="49" t="str">
        <f t="shared" si="59"/>
        <v/>
      </c>
      <c r="BK56" s="50" t="e">
        <f t="shared" si="8"/>
        <v>#DIV/0!</v>
      </c>
      <c r="BL56" s="48">
        <f t="shared" si="48"/>
        <v>0</v>
      </c>
      <c r="BM56" s="51" t="str">
        <f t="shared" si="3"/>
        <v>FY1900BUDGET</v>
      </c>
      <c r="BN56" s="52" t="str">
        <f t="shared" si="4"/>
        <v>FY1900BUDGET</v>
      </c>
      <c r="BO56" s="50">
        <f>T74</f>
        <v>0</v>
      </c>
      <c r="BP56" s="48">
        <f t="shared" si="6"/>
        <v>0</v>
      </c>
      <c r="BQ56" s="16" t="e">
        <f t="shared" si="9"/>
        <v>#DIV/0!</v>
      </c>
    </row>
    <row r="57" spans="1:69" ht="12" customHeight="1" x14ac:dyDescent="0.3">
      <c r="A57" s="123"/>
      <c r="B57" s="129">
        <v>67370</v>
      </c>
      <c r="C57" s="130" t="s">
        <v>105</v>
      </c>
      <c r="D57" s="257"/>
      <c r="E57" s="257"/>
      <c r="F57" s="257"/>
      <c r="G57" s="257"/>
      <c r="H57" s="257"/>
      <c r="I57" s="117">
        <f>SUM(D57:H57)</f>
        <v>0</v>
      </c>
      <c r="J57" s="209"/>
      <c r="K57" s="255"/>
      <c r="L57" s="256"/>
      <c r="M57" s="256"/>
      <c r="N57" s="211"/>
      <c r="O57" s="212"/>
      <c r="P57" s="213"/>
      <c r="Q57" s="214"/>
      <c r="R57" s="68">
        <f t="shared" ref="R57" si="60">P57*Q57</f>
        <v>0</v>
      </c>
      <c r="S57" s="68">
        <f t="shared" ref="S57" si="61">IF(N57="",0,R57*0.062*VLOOKUP(N57,Employee_Status,2))</f>
        <v>0</v>
      </c>
      <c r="T57" s="68">
        <f t="shared" ref="T57" si="62">IF(N57="",0,R57*0.0145*VLOOKUP(N57,Employee_Status,2))</f>
        <v>0</v>
      </c>
      <c r="U57" s="68">
        <f t="shared" ref="U57" si="63">IF(N57="",0,IF(R57&gt;47300,236.5*VLOOKUP(N57,Employee_Status,2),R57*0.005*VLOOKUP(N57,Employee_Status,2)))</f>
        <v>0</v>
      </c>
      <c r="V57" s="68">
        <f t="shared" ref="V57" si="64">IF(N57="",0,VLOOKUP(O57,CCT_INDUSTRIAL_CODE,2)*Q57)</f>
        <v>0</v>
      </c>
      <c r="W57" s="68">
        <f t="shared" ref="W57" si="65">IF(N57="",0,(((563.63*12)/IF(N57="S",1560,2080))*Q57)*VLOOKUP(N57,Employee_Status,3)*(1+$W$5))</f>
        <v>0</v>
      </c>
      <c r="X57" s="68">
        <f t="shared" ref="X57" si="66">IF(N57="",0,((VLOOKUP((P57*2080),Life_Ins,2)/IF(N57="S",1560,2080))*Q57)*VLOOKUP(N57,Employee_Status,3))*(1+$X$5)</f>
        <v>0</v>
      </c>
      <c r="Y57" s="68">
        <f t="shared" ref="Y57" si="67">IF(N57="",0,(((30.68*12)/IF(N57="S",1560,2080))*Q57)*VLOOKUP(N57,Employee_Status,3))*(1+$Y$5)</f>
        <v>0</v>
      </c>
      <c r="Z57" s="68">
        <f t="shared" ref="Z57" si="68">R57*0.06</f>
        <v>0</v>
      </c>
      <c r="AA57" s="68">
        <f t="shared" ref="AA57" si="69">SUM(S57:Z57)</f>
        <v>0</v>
      </c>
      <c r="AB57" s="331"/>
      <c r="AC57" s="332"/>
      <c r="AD57" s="343"/>
      <c r="AE57" s="344"/>
      <c r="AF57" s="345"/>
      <c r="AG57" s="209"/>
      <c r="AH57" s="255"/>
      <c r="AI57" s="256"/>
      <c r="AJ57" s="256"/>
      <c r="AK57" s="211"/>
      <c r="AL57" s="212"/>
      <c r="AM57" s="213"/>
      <c r="AN57" s="214"/>
      <c r="AO57" s="68"/>
      <c r="AP57" s="68"/>
      <c r="AQ57" s="68"/>
      <c r="AR57" s="68"/>
      <c r="AS57" s="68"/>
      <c r="AT57" s="68"/>
      <c r="AU57" s="68"/>
      <c r="AV57" s="68"/>
      <c r="AW57" s="68"/>
      <c r="AX57" s="68"/>
      <c r="AY57" s="12"/>
      <c r="AZ57" s="12"/>
      <c r="BA57" s="12"/>
      <c r="BB57" s="12"/>
      <c r="BC57" s="12"/>
      <c r="BD57" s="12"/>
      <c r="BE57" s="12"/>
      <c r="BF57" s="12"/>
      <c r="BI57" s="48"/>
      <c r="BJ57" s="49"/>
      <c r="BK57" s="50"/>
      <c r="BL57" s="48"/>
      <c r="BM57" s="51"/>
      <c r="BN57" s="52"/>
      <c r="BO57" s="50"/>
      <c r="BP57" s="48"/>
    </row>
    <row r="58" spans="1:69" ht="12" customHeight="1" x14ac:dyDescent="0.3">
      <c r="A58" s="324" t="s">
        <v>214</v>
      </c>
      <c r="B58" s="325"/>
      <c r="C58" s="326"/>
      <c r="D58" s="121"/>
      <c r="E58" s="121"/>
      <c r="F58" s="121"/>
      <c r="G58" s="121"/>
      <c r="H58" s="121"/>
      <c r="I58" s="122" t="s">
        <v>77</v>
      </c>
      <c r="J58" s="209"/>
      <c r="K58" s="322"/>
      <c r="L58" s="323"/>
      <c r="M58" s="210"/>
      <c r="N58" s="211"/>
      <c r="O58" s="212"/>
      <c r="P58" s="213"/>
      <c r="Q58" s="214"/>
      <c r="R58" s="68">
        <f t="shared" si="22"/>
        <v>0</v>
      </c>
      <c r="S58" s="68">
        <f t="shared" si="23"/>
        <v>0</v>
      </c>
      <c r="T58" s="68">
        <f t="shared" si="24"/>
        <v>0</v>
      </c>
      <c r="U58" s="68">
        <f t="shared" si="49"/>
        <v>0</v>
      </c>
      <c r="V58" s="68">
        <f t="shared" si="26"/>
        <v>0</v>
      </c>
      <c r="W58" s="68">
        <f t="shared" si="50"/>
        <v>0</v>
      </c>
      <c r="X58" s="68">
        <f t="shared" si="55"/>
        <v>0</v>
      </c>
      <c r="Y58" s="68">
        <f t="shared" si="51"/>
        <v>0</v>
      </c>
      <c r="Z58" s="68">
        <f t="shared" si="28"/>
        <v>0</v>
      </c>
      <c r="AA58" s="68">
        <f t="shared" si="29"/>
        <v>0</v>
      </c>
      <c r="AB58" s="331"/>
      <c r="AC58" s="332"/>
      <c r="AD58" s="304"/>
      <c r="AE58" s="304"/>
      <c r="AF58" s="305"/>
      <c r="AG58" s="209"/>
      <c r="AH58" s="322"/>
      <c r="AI58" s="323"/>
      <c r="AJ58" s="210"/>
      <c r="AK58" s="211"/>
      <c r="AL58" s="212"/>
      <c r="AM58" s="213"/>
      <c r="AN58" s="214"/>
      <c r="AO58" s="68">
        <f t="shared" si="30"/>
        <v>0</v>
      </c>
      <c r="AP58" s="68">
        <f t="shared" si="31"/>
        <v>0</v>
      </c>
      <c r="AQ58" s="68">
        <f t="shared" si="32"/>
        <v>0</v>
      </c>
      <c r="AR58" s="68">
        <f t="shared" si="52"/>
        <v>0</v>
      </c>
      <c r="AS58" s="68">
        <f t="shared" si="33"/>
        <v>0</v>
      </c>
      <c r="AT58" s="68">
        <f t="shared" si="53"/>
        <v>0</v>
      </c>
      <c r="AU58" s="68">
        <f t="shared" si="56"/>
        <v>0</v>
      </c>
      <c r="AV58" s="68">
        <f t="shared" si="54"/>
        <v>0</v>
      </c>
      <c r="AW58" s="68">
        <f t="shared" si="20"/>
        <v>0</v>
      </c>
      <c r="AX58" s="68">
        <f t="shared" si="21"/>
        <v>0</v>
      </c>
      <c r="AY58" s="12"/>
      <c r="AZ58" s="12"/>
      <c r="BA58" s="12"/>
      <c r="BB58" s="12"/>
      <c r="BC58" s="12"/>
      <c r="BD58" s="12"/>
      <c r="BE58" s="12"/>
      <c r="BF58" s="12"/>
      <c r="BH58" s="15">
        <f>U76</f>
        <v>61145</v>
      </c>
      <c r="BI58" s="48">
        <f t="shared" si="47"/>
        <v>0</v>
      </c>
      <c r="BJ58" s="49" t="str">
        <f t="shared" si="59"/>
        <v/>
      </c>
      <c r="BK58" s="50" t="e">
        <f t="shared" si="8"/>
        <v>#DIV/0!</v>
      </c>
      <c r="BL58" s="48">
        <f t="shared" si="48"/>
        <v>0</v>
      </c>
      <c r="BM58" s="51" t="str">
        <f t="shared" si="3"/>
        <v>FY1900BUDGET</v>
      </c>
      <c r="BN58" s="52" t="str">
        <f t="shared" si="4"/>
        <v>FY1900BUDGET</v>
      </c>
      <c r="BO58" s="50">
        <f>U74</f>
        <v>0</v>
      </c>
      <c r="BP58" s="48">
        <f t="shared" si="6"/>
        <v>0</v>
      </c>
      <c r="BQ58" s="16" t="e">
        <f t="shared" si="9"/>
        <v>#DIV/0!</v>
      </c>
    </row>
    <row r="59" spans="1:69" ht="12" customHeight="1" x14ac:dyDescent="0.3">
      <c r="A59" s="90"/>
      <c r="B59" s="115">
        <v>68010</v>
      </c>
      <c r="C59" s="116" t="s">
        <v>100</v>
      </c>
      <c r="D59" s="208"/>
      <c r="E59" s="208"/>
      <c r="F59" s="208"/>
      <c r="G59" s="208"/>
      <c r="H59" s="208"/>
      <c r="I59" s="117">
        <f>SUM(D59:H59)</f>
        <v>0</v>
      </c>
      <c r="J59" s="209"/>
      <c r="K59" s="322"/>
      <c r="L59" s="323"/>
      <c r="M59" s="210"/>
      <c r="N59" s="211"/>
      <c r="O59" s="212"/>
      <c r="P59" s="213"/>
      <c r="Q59" s="214"/>
      <c r="R59" s="68">
        <f t="shared" si="22"/>
        <v>0</v>
      </c>
      <c r="S59" s="68">
        <f t="shared" si="23"/>
        <v>0</v>
      </c>
      <c r="T59" s="68">
        <f t="shared" si="24"/>
        <v>0</v>
      </c>
      <c r="U59" s="68">
        <f t="shared" si="49"/>
        <v>0</v>
      </c>
      <c r="V59" s="68">
        <f t="shared" si="26"/>
        <v>0</v>
      </c>
      <c r="W59" s="68">
        <f t="shared" si="50"/>
        <v>0</v>
      </c>
      <c r="X59" s="68">
        <f t="shared" si="55"/>
        <v>0</v>
      </c>
      <c r="Y59" s="68">
        <f t="shared" si="51"/>
        <v>0</v>
      </c>
      <c r="Z59" s="68">
        <f t="shared" si="28"/>
        <v>0</v>
      </c>
      <c r="AA59" s="68">
        <f t="shared" si="29"/>
        <v>0</v>
      </c>
      <c r="AB59" s="302"/>
      <c r="AC59" s="303"/>
      <c r="AD59" s="304"/>
      <c r="AE59" s="304"/>
      <c r="AF59" s="305"/>
      <c r="AG59" s="209"/>
      <c r="AH59" s="322"/>
      <c r="AI59" s="323"/>
      <c r="AJ59" s="210"/>
      <c r="AK59" s="211"/>
      <c r="AL59" s="212"/>
      <c r="AM59" s="213"/>
      <c r="AN59" s="214"/>
      <c r="AO59" s="68">
        <f t="shared" si="30"/>
        <v>0</v>
      </c>
      <c r="AP59" s="68">
        <f t="shared" si="31"/>
        <v>0</v>
      </c>
      <c r="AQ59" s="68">
        <f t="shared" si="32"/>
        <v>0</v>
      </c>
      <c r="AR59" s="68">
        <f t="shared" si="52"/>
        <v>0</v>
      </c>
      <c r="AS59" s="68">
        <f t="shared" si="33"/>
        <v>0</v>
      </c>
      <c r="AT59" s="68">
        <f t="shared" si="53"/>
        <v>0</v>
      </c>
      <c r="AU59" s="68">
        <f t="shared" si="56"/>
        <v>0</v>
      </c>
      <c r="AV59" s="68">
        <f t="shared" si="54"/>
        <v>0</v>
      </c>
      <c r="AW59" s="68">
        <f t="shared" si="20"/>
        <v>0</v>
      </c>
      <c r="AX59" s="68">
        <f t="shared" si="21"/>
        <v>0</v>
      </c>
      <c r="AY59" s="12"/>
      <c r="AZ59" s="12"/>
      <c r="BA59" s="12"/>
      <c r="BB59" s="12"/>
      <c r="BC59" s="12"/>
      <c r="BD59" s="12"/>
      <c r="BE59" s="12"/>
      <c r="BF59" s="12"/>
      <c r="BH59" s="15">
        <f>V76</f>
        <v>0</v>
      </c>
      <c r="BI59" s="48">
        <f t="shared" si="47"/>
        <v>0</v>
      </c>
      <c r="BJ59" s="49" t="str">
        <f t="shared" si="59"/>
        <v/>
      </c>
      <c r="BK59" s="50" t="e">
        <f t="shared" si="8"/>
        <v>#DIV/0!</v>
      </c>
      <c r="BL59" s="48">
        <f t="shared" si="48"/>
        <v>0</v>
      </c>
      <c r="BM59" s="51" t="str">
        <f t="shared" si="3"/>
        <v>FY1900BUDGET</v>
      </c>
      <c r="BN59" s="52" t="str">
        <f t="shared" si="4"/>
        <v>FY1900BUDGET</v>
      </c>
      <c r="BO59" s="50">
        <f>V74</f>
        <v>0</v>
      </c>
      <c r="BP59" s="48">
        <f t="shared" si="6"/>
        <v>0</v>
      </c>
      <c r="BQ59" s="16" t="e">
        <f t="shared" si="9"/>
        <v>#DIV/0!</v>
      </c>
    </row>
    <row r="60" spans="1:69" ht="12" customHeight="1" x14ac:dyDescent="0.3">
      <c r="A60" s="99"/>
      <c r="B60" s="115">
        <v>68020</v>
      </c>
      <c r="C60" s="116" t="s">
        <v>101</v>
      </c>
      <c r="D60" s="208"/>
      <c r="E60" s="208"/>
      <c r="F60" s="208"/>
      <c r="G60" s="208"/>
      <c r="H60" s="208"/>
      <c r="I60" s="117">
        <f>SUM(D60:H60)</f>
        <v>0</v>
      </c>
      <c r="J60" s="209"/>
      <c r="K60" s="322"/>
      <c r="L60" s="323"/>
      <c r="M60" s="210"/>
      <c r="N60" s="211"/>
      <c r="O60" s="212"/>
      <c r="P60" s="213"/>
      <c r="Q60" s="214"/>
      <c r="R60" s="68">
        <f t="shared" si="22"/>
        <v>0</v>
      </c>
      <c r="S60" s="68">
        <f t="shared" si="23"/>
        <v>0</v>
      </c>
      <c r="T60" s="68">
        <f t="shared" si="24"/>
        <v>0</v>
      </c>
      <c r="U60" s="68">
        <f t="shared" si="49"/>
        <v>0</v>
      </c>
      <c r="V60" s="68">
        <f t="shared" si="26"/>
        <v>0</v>
      </c>
      <c r="W60" s="68">
        <f t="shared" si="50"/>
        <v>0</v>
      </c>
      <c r="X60" s="68">
        <f t="shared" si="55"/>
        <v>0</v>
      </c>
      <c r="Y60" s="68">
        <f t="shared" si="51"/>
        <v>0</v>
      </c>
      <c r="Z60" s="68">
        <f t="shared" si="28"/>
        <v>0</v>
      </c>
      <c r="AA60" s="68">
        <f t="shared" si="29"/>
        <v>0</v>
      </c>
      <c r="AB60" s="302"/>
      <c r="AC60" s="303"/>
      <c r="AD60" s="304"/>
      <c r="AE60" s="304"/>
      <c r="AF60" s="305"/>
      <c r="AG60" s="209"/>
      <c r="AH60" s="322"/>
      <c r="AI60" s="323"/>
      <c r="AJ60" s="210"/>
      <c r="AK60" s="211"/>
      <c r="AL60" s="212"/>
      <c r="AM60" s="213"/>
      <c r="AN60" s="214"/>
      <c r="AO60" s="68">
        <f t="shared" si="30"/>
        <v>0</v>
      </c>
      <c r="AP60" s="68">
        <f t="shared" ref="AP60:AP62" si="70">IF(AK60="",0,AO60*0.062*VLOOKUP(AK60,Employee_Status,2))</f>
        <v>0</v>
      </c>
      <c r="AQ60" s="68">
        <f t="shared" ref="AQ60:AQ62" si="71">IF(AK60="",0,AO60*0.0145*VLOOKUP(AK60,Employee_Status,2))</f>
        <v>0</v>
      </c>
      <c r="AR60" s="68">
        <f t="shared" si="52"/>
        <v>0</v>
      </c>
      <c r="AS60" s="68">
        <f t="shared" ref="AS60:AS62" si="72">IF(AK60="",0,VLOOKUP(AL60,CCT_INDUSTRIAL_CODE,2)*AN60)</f>
        <v>0</v>
      </c>
      <c r="AT60" s="68">
        <f t="shared" si="53"/>
        <v>0</v>
      </c>
      <c r="AU60" s="68">
        <f t="shared" ref="AU60:AU62" si="73">IF(AK60="",0,((VLOOKUP((AM60*2080),Life_Ins,2)/IF(AK60="S",1560,2080))*AN60)*VLOOKUP(AK60,Employee_Status,3))*(1+$X$5)</f>
        <v>0</v>
      </c>
      <c r="AV60" s="68">
        <f t="shared" si="54"/>
        <v>0</v>
      </c>
      <c r="AW60" s="68">
        <f t="shared" si="20"/>
        <v>0</v>
      </c>
      <c r="AX60" s="68">
        <f t="shared" si="21"/>
        <v>0</v>
      </c>
      <c r="AY60" s="12"/>
      <c r="AZ60" s="12"/>
      <c r="BA60" s="12"/>
      <c r="BB60" s="12"/>
      <c r="BC60" s="12"/>
      <c r="BD60" s="12"/>
      <c r="BE60" s="12"/>
      <c r="BF60" s="12"/>
      <c r="BH60" s="15">
        <f>AA76</f>
        <v>61180</v>
      </c>
      <c r="BI60" s="48">
        <f t="shared" si="47"/>
        <v>0</v>
      </c>
      <c r="BJ60" s="49" t="str">
        <f t="shared" si="59"/>
        <v/>
      </c>
      <c r="BK60" s="50" t="e">
        <f t="shared" si="8"/>
        <v>#DIV/0!</v>
      </c>
      <c r="BL60" s="48">
        <f t="shared" si="48"/>
        <v>0</v>
      </c>
      <c r="BM60" s="51" t="str">
        <f t="shared" si="3"/>
        <v>FY1900BUDGET</v>
      </c>
      <c r="BN60" s="52" t="str">
        <f t="shared" si="4"/>
        <v>FY1900BUDGET</v>
      </c>
      <c r="BO60" s="50">
        <f>AA74</f>
        <v>0</v>
      </c>
      <c r="BP60" s="48">
        <f t="shared" si="6"/>
        <v>0</v>
      </c>
      <c r="BQ60" s="16" t="e">
        <f t="shared" si="9"/>
        <v>#DIV/0!</v>
      </c>
    </row>
    <row r="61" spans="1:69" ht="12" customHeight="1" x14ac:dyDescent="0.3">
      <c r="A61" s="99"/>
      <c r="B61" s="115">
        <v>68090</v>
      </c>
      <c r="C61" s="116" t="s">
        <v>102</v>
      </c>
      <c r="D61" s="208"/>
      <c r="E61" s="208"/>
      <c r="F61" s="208"/>
      <c r="G61" s="208"/>
      <c r="H61" s="208"/>
      <c r="I61" s="117">
        <f>SUM(D61:H61)</f>
        <v>0</v>
      </c>
      <c r="J61" s="209"/>
      <c r="K61" s="322"/>
      <c r="L61" s="323"/>
      <c r="M61" s="210"/>
      <c r="N61" s="211"/>
      <c r="O61" s="212"/>
      <c r="P61" s="213"/>
      <c r="Q61" s="214"/>
      <c r="R61" s="68">
        <f t="shared" si="22"/>
        <v>0</v>
      </c>
      <c r="S61" s="68">
        <f t="shared" si="23"/>
        <v>0</v>
      </c>
      <c r="T61" s="68">
        <f t="shared" si="24"/>
        <v>0</v>
      </c>
      <c r="U61" s="68">
        <f t="shared" si="49"/>
        <v>0</v>
      </c>
      <c r="V61" s="68">
        <f t="shared" si="26"/>
        <v>0</v>
      </c>
      <c r="W61" s="68">
        <f t="shared" si="50"/>
        <v>0</v>
      </c>
      <c r="X61" s="68">
        <f t="shared" si="55"/>
        <v>0</v>
      </c>
      <c r="Y61" s="68">
        <f t="shared" si="51"/>
        <v>0</v>
      </c>
      <c r="Z61" s="68">
        <f t="shared" si="28"/>
        <v>0</v>
      </c>
      <c r="AA61" s="68">
        <f t="shared" si="29"/>
        <v>0</v>
      </c>
      <c r="AB61" s="302"/>
      <c r="AC61" s="303"/>
      <c r="AD61" s="327"/>
      <c r="AE61" s="304"/>
      <c r="AF61" s="305"/>
      <c r="AG61" s="209"/>
      <c r="AH61" s="322"/>
      <c r="AI61" s="323"/>
      <c r="AJ61" s="210"/>
      <c r="AK61" s="211"/>
      <c r="AL61" s="212"/>
      <c r="AM61" s="213"/>
      <c r="AN61" s="214"/>
      <c r="AO61" s="68">
        <f t="shared" si="30"/>
        <v>0</v>
      </c>
      <c r="AP61" s="68">
        <f t="shared" si="70"/>
        <v>0</v>
      </c>
      <c r="AQ61" s="68">
        <f t="shared" si="71"/>
        <v>0</v>
      </c>
      <c r="AR61" s="68">
        <f t="shared" si="52"/>
        <v>0</v>
      </c>
      <c r="AS61" s="68">
        <f t="shared" si="72"/>
        <v>0</v>
      </c>
      <c r="AT61" s="68">
        <f t="shared" si="53"/>
        <v>0</v>
      </c>
      <c r="AU61" s="68">
        <f t="shared" si="73"/>
        <v>0</v>
      </c>
      <c r="AV61" s="68">
        <f t="shared" si="54"/>
        <v>0</v>
      </c>
      <c r="AW61" s="68">
        <f t="shared" si="20"/>
        <v>0</v>
      </c>
      <c r="AX61" s="68">
        <f t="shared" si="21"/>
        <v>0</v>
      </c>
      <c r="AY61" s="12"/>
      <c r="AZ61" s="12"/>
      <c r="BA61" s="12"/>
      <c r="BB61" s="12"/>
      <c r="BC61" s="12"/>
      <c r="BD61" s="12"/>
      <c r="BE61" s="12"/>
      <c r="BF61" s="12"/>
      <c r="BH61" s="15">
        <f>AJ73</f>
        <v>70010</v>
      </c>
      <c r="BI61" s="48">
        <f t="shared" si="47"/>
        <v>0</v>
      </c>
      <c r="BJ61" s="49" t="str">
        <f t="shared" si="59"/>
        <v/>
      </c>
      <c r="BK61" s="50" t="e">
        <f t="shared" si="8"/>
        <v>#DIV/0!</v>
      </c>
      <c r="BL61" s="48">
        <f t="shared" si="48"/>
        <v>0</v>
      </c>
      <c r="BM61" s="51" t="str">
        <f t="shared" si="3"/>
        <v>FY1900BUDGET</v>
      </c>
      <c r="BN61" s="52" t="str">
        <f t="shared" si="4"/>
        <v>FY1900BUDGET</v>
      </c>
      <c r="BO61" s="128">
        <f>AO73</f>
        <v>0</v>
      </c>
      <c r="BP61" s="48">
        <f t="shared" si="6"/>
        <v>0</v>
      </c>
      <c r="BQ61" s="16" t="e">
        <f t="shared" si="9"/>
        <v>#DIV/0!</v>
      </c>
    </row>
    <row r="62" spans="1:69" ht="12" customHeight="1" x14ac:dyDescent="0.3">
      <c r="A62" s="99"/>
      <c r="B62" s="115">
        <v>68210</v>
      </c>
      <c r="C62" s="116" t="s">
        <v>103</v>
      </c>
      <c r="D62" s="208"/>
      <c r="E62" s="208"/>
      <c r="F62" s="208"/>
      <c r="G62" s="208"/>
      <c r="H62" s="208"/>
      <c r="I62" s="117">
        <f>SUM(D62:H62)</f>
        <v>0</v>
      </c>
      <c r="J62" s="209"/>
      <c r="K62" s="322"/>
      <c r="L62" s="323"/>
      <c r="M62" s="210"/>
      <c r="N62" s="211"/>
      <c r="O62" s="212"/>
      <c r="P62" s="213"/>
      <c r="Q62" s="214"/>
      <c r="R62" s="68">
        <f t="shared" si="22"/>
        <v>0</v>
      </c>
      <c r="S62" s="68">
        <f t="shared" si="23"/>
        <v>0</v>
      </c>
      <c r="T62" s="68">
        <f t="shared" si="24"/>
        <v>0</v>
      </c>
      <c r="U62" s="68">
        <f t="shared" si="49"/>
        <v>0</v>
      </c>
      <c r="V62" s="68">
        <f t="shared" si="26"/>
        <v>0</v>
      </c>
      <c r="W62" s="68">
        <f t="shared" si="50"/>
        <v>0</v>
      </c>
      <c r="X62" s="68">
        <f t="shared" si="55"/>
        <v>0</v>
      </c>
      <c r="Y62" s="68">
        <f t="shared" si="51"/>
        <v>0</v>
      </c>
      <c r="Z62" s="68">
        <f t="shared" si="28"/>
        <v>0</v>
      </c>
      <c r="AA62" s="68">
        <f t="shared" si="29"/>
        <v>0</v>
      </c>
      <c r="AB62" s="302"/>
      <c r="AC62" s="303"/>
      <c r="AD62" s="327"/>
      <c r="AE62" s="304"/>
      <c r="AF62" s="305"/>
      <c r="AG62" s="209"/>
      <c r="AH62" s="322"/>
      <c r="AI62" s="323"/>
      <c r="AJ62" s="210"/>
      <c r="AK62" s="211"/>
      <c r="AL62" s="212"/>
      <c r="AM62" s="213"/>
      <c r="AN62" s="214"/>
      <c r="AO62" s="68">
        <f t="shared" si="30"/>
        <v>0</v>
      </c>
      <c r="AP62" s="68">
        <f t="shared" si="70"/>
        <v>0</v>
      </c>
      <c r="AQ62" s="68">
        <f t="shared" si="71"/>
        <v>0</v>
      </c>
      <c r="AR62" s="68">
        <f t="shared" si="52"/>
        <v>0</v>
      </c>
      <c r="AS62" s="68">
        <f t="shared" si="72"/>
        <v>0</v>
      </c>
      <c r="AT62" s="68">
        <f t="shared" si="53"/>
        <v>0</v>
      </c>
      <c r="AU62" s="68">
        <f t="shared" si="73"/>
        <v>0</v>
      </c>
      <c r="AV62" s="68">
        <f t="shared" si="54"/>
        <v>0</v>
      </c>
      <c r="AW62" s="68">
        <f t="shared" si="20"/>
        <v>0</v>
      </c>
      <c r="AX62" s="68">
        <f t="shared" si="21"/>
        <v>0</v>
      </c>
      <c r="AY62" s="12"/>
      <c r="AZ62" s="12"/>
      <c r="BA62" s="12"/>
      <c r="BB62" s="12"/>
      <c r="BC62" s="12"/>
      <c r="BD62" s="12"/>
      <c r="BE62" s="12"/>
      <c r="BF62" s="12"/>
      <c r="BH62" s="15">
        <f>AJ74</f>
        <v>70510</v>
      </c>
      <c r="BI62" s="48">
        <f t="shared" si="47"/>
        <v>0</v>
      </c>
      <c r="BJ62" s="49" t="str">
        <f t="shared" si="59"/>
        <v/>
      </c>
      <c r="BK62" s="50" t="e">
        <f t="shared" si="8"/>
        <v>#DIV/0!</v>
      </c>
      <c r="BL62" s="48">
        <f t="shared" si="48"/>
        <v>0</v>
      </c>
      <c r="BM62" s="51" t="str">
        <f t="shared" si="3"/>
        <v>FY1900BUDGET</v>
      </c>
      <c r="BN62" s="52" t="str">
        <f t="shared" si="4"/>
        <v>FY1900BUDGET</v>
      </c>
      <c r="BO62" s="128">
        <f>AO74</f>
        <v>0</v>
      </c>
      <c r="BP62" s="48">
        <f t="shared" si="6"/>
        <v>0</v>
      </c>
      <c r="BQ62" s="16" t="e">
        <f t="shared" si="9"/>
        <v>#DIV/0!</v>
      </c>
    </row>
    <row r="63" spans="1:69" ht="12" customHeight="1" x14ac:dyDescent="0.3">
      <c r="A63" s="324" t="s">
        <v>215</v>
      </c>
      <c r="B63" s="325"/>
      <c r="C63" s="326"/>
      <c r="D63" s="121"/>
      <c r="E63" s="121"/>
      <c r="F63" s="121"/>
      <c r="G63" s="121"/>
      <c r="H63" s="121"/>
      <c r="I63" s="122" t="s">
        <v>77</v>
      </c>
      <c r="J63" s="209"/>
      <c r="K63" s="322"/>
      <c r="L63" s="323"/>
      <c r="M63" s="210"/>
      <c r="N63" s="211"/>
      <c r="O63" s="212"/>
      <c r="P63" s="213"/>
      <c r="Q63" s="214"/>
      <c r="R63" s="68">
        <f t="shared" si="22"/>
        <v>0</v>
      </c>
      <c r="S63" s="68">
        <f t="shared" si="23"/>
        <v>0</v>
      </c>
      <c r="T63" s="68">
        <f t="shared" si="24"/>
        <v>0</v>
      </c>
      <c r="U63" s="68">
        <f t="shared" si="49"/>
        <v>0</v>
      </c>
      <c r="V63" s="68">
        <f t="shared" si="26"/>
        <v>0</v>
      </c>
      <c r="W63" s="68">
        <f t="shared" si="50"/>
        <v>0</v>
      </c>
      <c r="X63" s="68">
        <f t="shared" si="55"/>
        <v>0</v>
      </c>
      <c r="Y63" s="68">
        <f t="shared" si="51"/>
        <v>0</v>
      </c>
      <c r="Z63" s="68">
        <f t="shared" si="28"/>
        <v>0</v>
      </c>
      <c r="AA63" s="68">
        <f t="shared" si="29"/>
        <v>0</v>
      </c>
      <c r="AB63" s="302"/>
      <c r="AC63" s="303"/>
      <c r="AD63" s="327"/>
      <c r="AE63" s="304"/>
      <c r="AF63" s="305"/>
      <c r="AG63" s="209"/>
      <c r="AH63" s="322"/>
      <c r="AI63" s="323"/>
      <c r="AJ63" s="210"/>
      <c r="AK63" s="211"/>
      <c r="AL63" s="212"/>
      <c r="AM63" s="213"/>
      <c r="AN63" s="214"/>
      <c r="AO63" s="68">
        <f t="shared" si="30"/>
        <v>0</v>
      </c>
      <c r="AP63" s="68">
        <f t="shared" si="31"/>
        <v>0</v>
      </c>
      <c r="AQ63" s="68">
        <f t="shared" si="32"/>
        <v>0</v>
      </c>
      <c r="AR63" s="68">
        <f t="shared" si="52"/>
        <v>0</v>
      </c>
      <c r="AS63" s="68">
        <f t="shared" si="33"/>
        <v>0</v>
      </c>
      <c r="AT63" s="68">
        <f t="shared" si="53"/>
        <v>0</v>
      </c>
      <c r="AU63" s="68">
        <f t="shared" si="56"/>
        <v>0</v>
      </c>
      <c r="AV63" s="68">
        <f t="shared" si="54"/>
        <v>0</v>
      </c>
      <c r="AW63" s="68">
        <f t="shared" si="20"/>
        <v>0</v>
      </c>
      <c r="AX63" s="68">
        <f t="shared" si="21"/>
        <v>0</v>
      </c>
      <c r="AY63" s="12"/>
      <c r="AZ63" s="12"/>
      <c r="BA63" s="12"/>
      <c r="BB63" s="12"/>
      <c r="BC63" s="12"/>
      <c r="BD63" s="12"/>
      <c r="BE63" s="12"/>
      <c r="BF63" s="12"/>
      <c r="BH63" s="15">
        <f>AP72</f>
        <v>71110</v>
      </c>
      <c r="BI63" s="48">
        <f t="shared" si="47"/>
        <v>0</v>
      </c>
      <c r="BJ63" s="49" t="str">
        <f t="shared" si="59"/>
        <v/>
      </c>
      <c r="BK63" s="50" t="e">
        <f t="shared" si="8"/>
        <v>#DIV/0!</v>
      </c>
      <c r="BL63" s="48">
        <f t="shared" si="48"/>
        <v>0</v>
      </c>
      <c r="BM63" s="51" t="str">
        <f t="shared" si="3"/>
        <v>FY1900BUDGET</v>
      </c>
      <c r="BN63" s="52" t="str">
        <f t="shared" si="4"/>
        <v>FY1900BUDGET</v>
      </c>
      <c r="BO63" s="128">
        <f>AP71</f>
        <v>0</v>
      </c>
      <c r="BP63" s="48">
        <f t="shared" si="6"/>
        <v>0</v>
      </c>
      <c r="BQ63" s="16" t="e">
        <f t="shared" si="9"/>
        <v>#DIV/0!</v>
      </c>
    </row>
    <row r="64" spans="1:69" ht="12" customHeight="1" x14ac:dyDescent="0.3">
      <c r="A64" s="131"/>
      <c r="B64" s="132">
        <v>69930</v>
      </c>
      <c r="C64" s="133" t="s">
        <v>216</v>
      </c>
      <c r="D64" s="208"/>
      <c r="E64" s="208"/>
      <c r="F64" s="208"/>
      <c r="G64" s="208"/>
      <c r="H64" s="208"/>
      <c r="I64" s="71">
        <f>SUM(D64:H64)</f>
        <v>0</v>
      </c>
      <c r="J64" s="262" t="s">
        <v>223</v>
      </c>
      <c r="K64" s="134"/>
      <c r="L64" s="134"/>
      <c r="M64" s="134"/>
      <c r="N64" s="135"/>
      <c r="O64" s="136"/>
      <c r="P64" s="137"/>
      <c r="Q64" s="138"/>
      <c r="R64" s="139"/>
      <c r="S64" s="139"/>
      <c r="T64" s="139"/>
      <c r="U64" s="139"/>
      <c r="V64" s="139"/>
      <c r="W64" s="139"/>
      <c r="X64" s="139"/>
      <c r="Y64" s="139"/>
      <c r="Z64" s="139"/>
      <c r="AA64" s="148"/>
      <c r="AB64" s="302"/>
      <c r="AC64" s="303"/>
      <c r="AD64" s="304"/>
      <c r="AE64" s="304"/>
      <c r="AF64" s="305"/>
      <c r="AG64" s="209"/>
      <c r="AH64" s="322"/>
      <c r="AI64" s="323"/>
      <c r="AJ64" s="210"/>
      <c r="AK64" s="211"/>
      <c r="AL64" s="212"/>
      <c r="AM64" s="213"/>
      <c r="AN64" s="214"/>
      <c r="AO64" s="68">
        <f>AM64*AN64</f>
        <v>0</v>
      </c>
      <c r="AP64" s="68">
        <f t="shared" si="31"/>
        <v>0</v>
      </c>
      <c r="AQ64" s="68">
        <f t="shared" si="32"/>
        <v>0</v>
      </c>
      <c r="AR64" s="68">
        <f t="shared" si="52"/>
        <v>0</v>
      </c>
      <c r="AS64" s="68">
        <f t="shared" si="33"/>
        <v>0</v>
      </c>
      <c r="AT64" s="68">
        <f t="shared" si="53"/>
        <v>0</v>
      </c>
      <c r="AU64" s="68">
        <f t="shared" si="56"/>
        <v>0</v>
      </c>
      <c r="AV64" s="68">
        <f t="shared" si="54"/>
        <v>0</v>
      </c>
      <c r="AW64" s="68">
        <f t="shared" si="20"/>
        <v>0</v>
      </c>
      <c r="AX64" s="68">
        <f t="shared" si="21"/>
        <v>0</v>
      </c>
      <c r="AY64" s="12"/>
      <c r="AZ64" s="12"/>
      <c r="BA64" s="12"/>
      <c r="BB64" s="12"/>
      <c r="BC64" s="12"/>
      <c r="BD64" s="12"/>
      <c r="BE64" s="12"/>
      <c r="BF64" s="12"/>
      <c r="BH64" s="15">
        <f>AR72</f>
        <v>71120</v>
      </c>
      <c r="BI64" s="48">
        <f t="shared" si="47"/>
        <v>0</v>
      </c>
      <c r="BJ64" s="49" t="str">
        <f t="shared" si="59"/>
        <v/>
      </c>
      <c r="BK64" s="50" t="e">
        <f t="shared" si="8"/>
        <v>#DIV/0!</v>
      </c>
      <c r="BL64" s="48">
        <f t="shared" si="48"/>
        <v>0</v>
      </c>
      <c r="BM64" s="51" t="str">
        <f t="shared" si="3"/>
        <v>FY1900BUDGET</v>
      </c>
      <c r="BN64" s="52" t="str">
        <f t="shared" si="4"/>
        <v>FY1900BUDGET</v>
      </c>
      <c r="BO64" s="128">
        <f>AR71</f>
        <v>0</v>
      </c>
      <c r="BP64" s="48">
        <f t="shared" si="6"/>
        <v>0</v>
      </c>
      <c r="BQ64" s="16" t="e">
        <f t="shared" si="9"/>
        <v>#DIV/0!</v>
      </c>
    </row>
    <row r="65" spans="1:69" ht="12" customHeight="1" x14ac:dyDescent="0.3">
      <c r="A65" s="140"/>
      <c r="B65" s="132">
        <v>69935</v>
      </c>
      <c r="C65" s="141" t="s">
        <v>108</v>
      </c>
      <c r="D65" s="208"/>
      <c r="E65" s="208"/>
      <c r="F65" s="208"/>
      <c r="G65" s="208"/>
      <c r="H65" s="208"/>
      <c r="I65" s="71">
        <f>SUM(D65:H65)</f>
        <v>0</v>
      </c>
      <c r="J65" s="3"/>
      <c r="K65" s="1"/>
      <c r="L65" s="1"/>
      <c r="M65" s="1"/>
      <c r="N65" s="4"/>
      <c r="O65" s="1"/>
      <c r="P65" s="1"/>
      <c r="Q65" s="5"/>
      <c r="R65" s="142"/>
      <c r="S65" s="142"/>
      <c r="T65" s="142"/>
      <c r="U65" s="142"/>
      <c r="V65" s="142"/>
      <c r="W65" s="5"/>
      <c r="X65" s="5"/>
      <c r="Y65" s="5"/>
      <c r="Z65" s="142"/>
      <c r="AA65" s="202"/>
      <c r="AB65" s="302"/>
      <c r="AC65" s="303"/>
      <c r="AD65" s="304"/>
      <c r="AE65" s="304"/>
      <c r="AF65" s="305"/>
      <c r="AG65" s="209"/>
      <c r="AH65" s="322"/>
      <c r="AI65" s="323"/>
      <c r="AJ65" s="210"/>
      <c r="AK65" s="211"/>
      <c r="AL65" s="212"/>
      <c r="AM65" s="213"/>
      <c r="AN65" s="214"/>
      <c r="AO65" s="68">
        <f>AM65*AN65</f>
        <v>0</v>
      </c>
      <c r="AP65" s="68">
        <f t="shared" si="31"/>
        <v>0</v>
      </c>
      <c r="AQ65" s="68">
        <f t="shared" si="32"/>
        <v>0</v>
      </c>
      <c r="AR65" s="68">
        <f t="shared" si="52"/>
        <v>0</v>
      </c>
      <c r="AS65" s="68">
        <f t="shared" si="33"/>
        <v>0</v>
      </c>
      <c r="AT65" s="68">
        <f t="shared" si="53"/>
        <v>0</v>
      </c>
      <c r="AU65" s="68">
        <f t="shared" si="56"/>
        <v>0</v>
      </c>
      <c r="AV65" s="68">
        <f t="shared" si="54"/>
        <v>0</v>
      </c>
      <c r="AW65" s="68">
        <f t="shared" si="20"/>
        <v>0</v>
      </c>
      <c r="AX65" s="68">
        <f t="shared" si="21"/>
        <v>0</v>
      </c>
      <c r="AY65" s="12"/>
      <c r="AZ65" s="12"/>
      <c r="BA65" s="12"/>
      <c r="BB65" s="12"/>
      <c r="BC65" s="12"/>
      <c r="BD65" s="12"/>
      <c r="BE65" s="12"/>
      <c r="BF65" s="12"/>
      <c r="BH65" s="15">
        <f>AS72</f>
        <v>71130</v>
      </c>
      <c r="BI65" s="48">
        <f t="shared" si="47"/>
        <v>0</v>
      </c>
      <c r="BJ65" s="49" t="str">
        <f t="shared" si="59"/>
        <v/>
      </c>
      <c r="BK65" s="50" t="e">
        <f t="shared" si="8"/>
        <v>#DIV/0!</v>
      </c>
      <c r="BL65" s="48">
        <f t="shared" si="48"/>
        <v>0</v>
      </c>
      <c r="BM65" s="51" t="str">
        <f t="shared" si="3"/>
        <v>FY1900BUDGET</v>
      </c>
      <c r="BN65" s="52" t="str">
        <f t="shared" si="4"/>
        <v>FY1900BUDGET</v>
      </c>
      <c r="BO65" s="128">
        <f>AS71</f>
        <v>0</v>
      </c>
      <c r="BP65" s="48">
        <f t="shared" si="6"/>
        <v>0</v>
      </c>
      <c r="BQ65" s="16" t="e">
        <f t="shared" si="9"/>
        <v>#DIV/0!</v>
      </c>
    </row>
    <row r="66" spans="1:69" ht="12" customHeight="1" x14ac:dyDescent="0.3">
      <c r="A66" s="324" t="s">
        <v>109</v>
      </c>
      <c r="B66" s="325"/>
      <c r="C66" s="326"/>
      <c r="D66" s="121"/>
      <c r="E66" s="121"/>
      <c r="F66" s="121"/>
      <c r="G66" s="121"/>
      <c r="H66" s="121"/>
      <c r="I66" s="143" t="s">
        <v>77</v>
      </c>
      <c r="J66" s="19"/>
      <c r="K66" s="14"/>
      <c r="L66" s="14"/>
      <c r="M66" s="14"/>
      <c r="N66" s="20"/>
      <c r="O66" s="14"/>
      <c r="P66" s="14"/>
      <c r="Q66" s="21"/>
      <c r="R66" s="139"/>
      <c r="S66" s="139"/>
      <c r="T66" s="139"/>
      <c r="U66" s="139"/>
      <c r="V66" s="139"/>
      <c r="W66" s="21"/>
      <c r="X66" s="21"/>
      <c r="Y66" s="21"/>
      <c r="Z66" s="139"/>
      <c r="AA66" s="148"/>
      <c r="AB66" s="302"/>
      <c r="AC66" s="303"/>
      <c r="AD66" s="327"/>
      <c r="AE66" s="304"/>
      <c r="AF66" s="305"/>
      <c r="AG66" s="209"/>
      <c r="AH66" s="322"/>
      <c r="AI66" s="323"/>
      <c r="AJ66" s="210"/>
      <c r="AK66" s="211"/>
      <c r="AL66" s="212"/>
      <c r="AM66" s="213"/>
      <c r="AN66" s="214"/>
      <c r="AO66" s="68">
        <f>AM66*AN66</f>
        <v>0</v>
      </c>
      <c r="AP66" s="68">
        <f t="shared" si="31"/>
        <v>0</v>
      </c>
      <c r="AQ66" s="68">
        <f t="shared" si="32"/>
        <v>0</v>
      </c>
      <c r="AR66" s="68">
        <f t="shared" si="52"/>
        <v>0</v>
      </c>
      <c r="AS66" s="68">
        <f t="shared" si="33"/>
        <v>0</v>
      </c>
      <c r="AT66" s="68">
        <f t="shared" si="53"/>
        <v>0</v>
      </c>
      <c r="AU66" s="68">
        <f t="shared" si="56"/>
        <v>0</v>
      </c>
      <c r="AV66" s="68">
        <f t="shared" si="54"/>
        <v>0</v>
      </c>
      <c r="AW66" s="68">
        <f t="shared" si="20"/>
        <v>0</v>
      </c>
      <c r="AX66" s="68">
        <f t="shared" si="21"/>
        <v>0</v>
      </c>
      <c r="AY66" s="12"/>
      <c r="AZ66" s="12"/>
      <c r="BA66" s="12"/>
      <c r="BB66" s="12"/>
      <c r="BC66" s="12"/>
      <c r="BD66" s="12"/>
      <c r="BE66" s="12"/>
      <c r="BF66" s="12"/>
      <c r="BH66" s="15">
        <f>AP76</f>
        <v>71135</v>
      </c>
      <c r="BI66" s="48">
        <f t="shared" si="47"/>
        <v>0</v>
      </c>
      <c r="BJ66" s="49" t="str">
        <f t="shared" si="59"/>
        <v/>
      </c>
      <c r="BK66" s="50" t="e">
        <f t="shared" si="8"/>
        <v>#DIV/0!</v>
      </c>
      <c r="BL66" s="48">
        <f t="shared" si="48"/>
        <v>0</v>
      </c>
      <c r="BM66" s="51" t="str">
        <f t="shared" si="3"/>
        <v>FY1900BUDGET</v>
      </c>
      <c r="BN66" s="52" t="str">
        <f t="shared" si="4"/>
        <v>FY1900BUDGET</v>
      </c>
      <c r="BO66" s="128">
        <f>AP75</f>
        <v>0</v>
      </c>
      <c r="BP66" s="48">
        <f t="shared" si="6"/>
        <v>0</v>
      </c>
      <c r="BQ66" s="16" t="e">
        <f t="shared" si="9"/>
        <v>#DIV/0!</v>
      </c>
    </row>
    <row r="67" spans="1:69" ht="12" customHeight="1" x14ac:dyDescent="0.3">
      <c r="A67" s="144"/>
      <c r="B67" s="215"/>
      <c r="C67" s="216"/>
      <c r="D67" s="208"/>
      <c r="E67" s="208"/>
      <c r="F67" s="208"/>
      <c r="G67" s="208"/>
      <c r="H67" s="208"/>
      <c r="I67" s="117">
        <f>SUM(D67:H67)</f>
        <v>0</v>
      </c>
      <c r="J67" s="145"/>
      <c r="K67" s="146"/>
      <c r="L67" s="146"/>
      <c r="M67" s="146"/>
      <c r="N67" s="20"/>
      <c r="O67" s="14"/>
      <c r="P67" s="14"/>
      <c r="Q67" s="21"/>
      <c r="R67" s="319" t="s">
        <v>41</v>
      </c>
      <c r="S67" s="319" t="s">
        <v>42</v>
      </c>
      <c r="T67" s="319" t="s">
        <v>43</v>
      </c>
      <c r="U67" s="319" t="s">
        <v>44</v>
      </c>
      <c r="V67" s="319" t="s">
        <v>45</v>
      </c>
      <c r="W67" s="21"/>
      <c r="X67" s="21"/>
      <c r="Y67" s="21"/>
      <c r="Z67" s="319" t="s">
        <v>49</v>
      </c>
      <c r="AA67" s="310" t="s">
        <v>50</v>
      </c>
      <c r="AB67" s="302"/>
      <c r="AC67" s="303"/>
      <c r="AD67" s="327"/>
      <c r="AE67" s="304"/>
      <c r="AF67" s="305"/>
      <c r="AG67" s="209"/>
      <c r="AH67" s="322"/>
      <c r="AI67" s="323"/>
      <c r="AJ67" s="210"/>
      <c r="AK67" s="211"/>
      <c r="AL67" s="212"/>
      <c r="AM67" s="213"/>
      <c r="AN67" s="214"/>
      <c r="AO67" s="68">
        <f t="shared" si="30"/>
        <v>0</v>
      </c>
      <c r="AP67" s="68">
        <f t="shared" si="31"/>
        <v>0</v>
      </c>
      <c r="AQ67" s="68">
        <f t="shared" si="32"/>
        <v>0</v>
      </c>
      <c r="AR67" s="68">
        <f t="shared" si="52"/>
        <v>0</v>
      </c>
      <c r="AS67" s="68">
        <f t="shared" si="33"/>
        <v>0</v>
      </c>
      <c r="AT67" s="68">
        <f t="shared" si="53"/>
        <v>0</v>
      </c>
      <c r="AU67" s="68">
        <f t="shared" si="56"/>
        <v>0</v>
      </c>
      <c r="AV67" s="68">
        <f t="shared" si="54"/>
        <v>0</v>
      </c>
      <c r="AW67" s="68">
        <f t="shared" si="20"/>
        <v>0</v>
      </c>
      <c r="AX67" s="68">
        <f t="shared" si="21"/>
        <v>0</v>
      </c>
      <c r="AY67" s="12"/>
      <c r="AZ67" s="12"/>
      <c r="BA67" s="12"/>
      <c r="BB67" s="12"/>
      <c r="BC67" s="12"/>
      <c r="BD67" s="12"/>
      <c r="BE67" s="12"/>
      <c r="BF67" s="12"/>
      <c r="BH67" s="15">
        <f>AQ76</f>
        <v>71140</v>
      </c>
      <c r="BI67" s="48">
        <f t="shared" si="47"/>
        <v>0</v>
      </c>
      <c r="BJ67" s="49" t="str">
        <f t="shared" si="59"/>
        <v/>
      </c>
      <c r="BK67" s="50" t="e">
        <f t="shared" si="8"/>
        <v>#DIV/0!</v>
      </c>
      <c r="BL67" s="48">
        <f t="shared" si="48"/>
        <v>0</v>
      </c>
      <c r="BM67" s="51" t="str">
        <f t="shared" si="3"/>
        <v>FY1900BUDGET</v>
      </c>
      <c r="BN67" s="52" t="str">
        <f t="shared" si="4"/>
        <v>FY1900BUDGET</v>
      </c>
      <c r="BO67" s="128">
        <f>AQ75</f>
        <v>0</v>
      </c>
      <c r="BP67" s="48">
        <f t="shared" si="6"/>
        <v>0</v>
      </c>
      <c r="BQ67" s="16" t="e">
        <f t="shared" si="9"/>
        <v>#DIV/0!</v>
      </c>
    </row>
    <row r="68" spans="1:69" ht="12" customHeight="1" x14ac:dyDescent="0.3">
      <c r="A68" s="147"/>
      <c r="B68" s="215"/>
      <c r="C68" s="216"/>
      <c r="D68" s="208"/>
      <c r="E68" s="208"/>
      <c r="F68" s="208"/>
      <c r="G68" s="208"/>
      <c r="H68" s="208"/>
      <c r="I68" s="117">
        <f t="shared" ref="I68:I73" si="74">SUM(D68:H68)</f>
        <v>0</v>
      </c>
      <c r="J68" s="19"/>
      <c r="K68" s="14"/>
      <c r="L68" s="14"/>
      <c r="M68" s="14"/>
      <c r="N68" s="20"/>
      <c r="O68" s="14"/>
      <c r="P68" s="14"/>
      <c r="Q68" s="21"/>
      <c r="R68" s="319"/>
      <c r="S68" s="319"/>
      <c r="T68" s="319"/>
      <c r="U68" s="319"/>
      <c r="V68" s="319"/>
      <c r="W68" s="21"/>
      <c r="X68" s="21"/>
      <c r="Y68" s="21"/>
      <c r="Z68" s="319"/>
      <c r="AA68" s="310"/>
      <c r="AB68" s="302"/>
      <c r="AC68" s="303"/>
      <c r="AD68" s="327"/>
      <c r="AE68" s="304"/>
      <c r="AF68" s="305"/>
      <c r="AG68" s="19"/>
      <c r="AH68" s="14"/>
      <c r="AI68" s="14"/>
      <c r="AJ68" s="14"/>
      <c r="AK68" s="20"/>
      <c r="AL68" s="14"/>
      <c r="AM68" s="14"/>
      <c r="AN68" s="21"/>
      <c r="AO68" s="139"/>
      <c r="AP68" s="139"/>
      <c r="AQ68" s="139"/>
      <c r="AR68" s="139"/>
      <c r="AS68" s="139"/>
      <c r="AT68" s="21"/>
      <c r="AU68" s="21"/>
      <c r="AV68" s="21"/>
      <c r="AW68" s="139"/>
      <c r="AX68" s="148"/>
      <c r="AY68" s="12"/>
      <c r="AZ68" s="12"/>
      <c r="BA68" s="12"/>
      <c r="BB68" s="12"/>
      <c r="BC68" s="12"/>
      <c r="BD68" s="12"/>
      <c r="BE68" s="12"/>
      <c r="BF68" s="12"/>
      <c r="BH68" s="15">
        <f>AR76</f>
        <v>71145</v>
      </c>
      <c r="BI68" s="48">
        <f t="shared" si="47"/>
        <v>0</v>
      </c>
      <c r="BJ68" s="49" t="str">
        <f>$V$3</f>
        <v/>
      </c>
      <c r="BK68" s="50" t="e">
        <f t="shared" si="8"/>
        <v>#DIV/0!</v>
      </c>
      <c r="BL68" s="48">
        <f t="shared" si="48"/>
        <v>0</v>
      </c>
      <c r="BM68" s="51" t="str">
        <f t="shared" si="3"/>
        <v>FY1900BUDGET</v>
      </c>
      <c r="BN68" s="52" t="str">
        <f t="shared" si="4"/>
        <v>FY1900BUDGET</v>
      </c>
      <c r="BO68" s="128">
        <f>AR75</f>
        <v>0</v>
      </c>
      <c r="BP68" s="48">
        <f t="shared" si="6"/>
        <v>0</v>
      </c>
      <c r="BQ68" s="16" t="e">
        <f t="shared" si="9"/>
        <v>#DIV/0!</v>
      </c>
    </row>
    <row r="69" spans="1:69" ht="12" customHeight="1" x14ac:dyDescent="0.3">
      <c r="A69" s="147"/>
      <c r="B69" s="215"/>
      <c r="C69" s="216"/>
      <c r="D69" s="208"/>
      <c r="E69" s="208"/>
      <c r="F69" s="208"/>
      <c r="G69" s="208"/>
      <c r="H69" s="208"/>
      <c r="I69" s="81">
        <f t="shared" si="74"/>
        <v>0</v>
      </c>
      <c r="J69" s="19"/>
      <c r="K69" s="14"/>
      <c r="L69" s="14"/>
      <c r="M69" s="14"/>
      <c r="N69" s="309" t="s">
        <v>110</v>
      </c>
      <c r="O69" s="309"/>
      <c r="P69" s="309"/>
      <c r="Q69" s="309"/>
      <c r="R69" s="68">
        <f t="shared" ref="R69:AA69" si="75">SUM(R9:R63)</f>
        <v>0</v>
      </c>
      <c r="S69" s="68">
        <f t="shared" si="75"/>
        <v>0</v>
      </c>
      <c r="T69" s="68">
        <f t="shared" si="75"/>
        <v>0</v>
      </c>
      <c r="U69" s="68">
        <f t="shared" si="75"/>
        <v>0</v>
      </c>
      <c r="V69" s="68">
        <f t="shared" si="75"/>
        <v>0</v>
      </c>
      <c r="W69" s="68">
        <f t="shared" si="75"/>
        <v>0</v>
      </c>
      <c r="X69" s="68">
        <f t="shared" si="75"/>
        <v>0</v>
      </c>
      <c r="Y69" s="68">
        <f t="shared" si="75"/>
        <v>0</v>
      </c>
      <c r="Z69" s="68">
        <f t="shared" si="75"/>
        <v>0</v>
      </c>
      <c r="AA69" s="68">
        <f t="shared" si="75"/>
        <v>0</v>
      </c>
      <c r="AB69" s="302"/>
      <c r="AC69" s="303"/>
      <c r="AD69" s="327"/>
      <c r="AE69" s="304"/>
      <c r="AF69" s="305"/>
      <c r="AG69" s="145"/>
      <c r="AH69" s="146"/>
      <c r="AI69" s="146"/>
      <c r="AJ69" s="146"/>
      <c r="AK69" s="20"/>
      <c r="AL69" s="14"/>
      <c r="AM69" s="14"/>
      <c r="AN69" s="21"/>
      <c r="AO69" s="319" t="s">
        <v>41</v>
      </c>
      <c r="AP69" s="319" t="s">
        <v>42</v>
      </c>
      <c r="AQ69" s="319" t="s">
        <v>43</v>
      </c>
      <c r="AR69" s="319" t="s">
        <v>44</v>
      </c>
      <c r="AS69" s="319" t="s">
        <v>45</v>
      </c>
      <c r="AT69" s="21"/>
      <c r="AU69" s="21"/>
      <c r="AV69" s="21"/>
      <c r="AW69" s="319" t="s">
        <v>49</v>
      </c>
      <c r="AX69" s="310" t="s">
        <v>50</v>
      </c>
      <c r="AY69" s="12"/>
      <c r="AZ69" s="12"/>
      <c r="BA69" s="12"/>
      <c r="BB69" s="12"/>
      <c r="BC69" s="12"/>
      <c r="BD69" s="12"/>
      <c r="BE69" s="12"/>
      <c r="BF69" s="12"/>
      <c r="BH69" s="15">
        <f>AS76</f>
        <v>0</v>
      </c>
      <c r="BI69" s="48">
        <f t="shared" si="47"/>
        <v>0</v>
      </c>
      <c r="BJ69" s="49" t="str">
        <f>$V$3</f>
        <v/>
      </c>
      <c r="BK69" s="50" t="e">
        <f t="shared" si="8"/>
        <v>#DIV/0!</v>
      </c>
      <c r="BL69" s="48">
        <f t="shared" si="48"/>
        <v>0</v>
      </c>
      <c r="BM69" s="51" t="str">
        <f t="shared" ref="BM69:BM70" si="76">CONCATENATE("FY",$BG$3,"BUDGET")</f>
        <v>FY1900BUDGET</v>
      </c>
      <c r="BN69" s="52" t="str">
        <f t="shared" ref="BN69:BN70" si="77">BM69</f>
        <v>FY1900BUDGET</v>
      </c>
      <c r="BO69" s="128">
        <f>AS75</f>
        <v>0</v>
      </c>
      <c r="BP69" s="48">
        <f t="shared" ref="BP69:BP70" si="78">$BF$4</f>
        <v>0</v>
      </c>
      <c r="BQ69" s="16" t="e">
        <f t="shared" si="9"/>
        <v>#DIV/0!</v>
      </c>
    </row>
    <row r="70" spans="1:69" ht="12" customHeight="1" x14ac:dyDescent="0.3">
      <c r="A70" s="147"/>
      <c r="B70" s="215"/>
      <c r="C70" s="216"/>
      <c r="D70" s="208"/>
      <c r="E70" s="208"/>
      <c r="F70" s="208"/>
      <c r="G70" s="208"/>
      <c r="H70" s="208"/>
      <c r="I70" s="117">
        <f t="shared" si="74"/>
        <v>0</v>
      </c>
      <c r="J70" s="19"/>
      <c r="K70" s="14"/>
      <c r="L70" s="14"/>
      <c r="M70" s="14"/>
      <c r="N70" s="309" t="s">
        <v>111</v>
      </c>
      <c r="O70" s="309"/>
      <c r="P70" s="309"/>
      <c r="Q70" s="309"/>
      <c r="R70" s="68">
        <f t="shared" ref="R70:AA70" si="79">+R69+AO71</f>
        <v>0</v>
      </c>
      <c r="S70" s="68">
        <f t="shared" si="79"/>
        <v>0</v>
      </c>
      <c r="T70" s="68">
        <f t="shared" si="79"/>
        <v>0</v>
      </c>
      <c r="U70" s="68">
        <f t="shared" si="79"/>
        <v>0</v>
      </c>
      <c r="V70" s="68">
        <f t="shared" si="79"/>
        <v>0</v>
      </c>
      <c r="W70" s="68">
        <f t="shared" si="79"/>
        <v>0</v>
      </c>
      <c r="X70" s="68">
        <f t="shared" si="79"/>
        <v>0</v>
      </c>
      <c r="Y70" s="68">
        <f t="shared" si="79"/>
        <v>0</v>
      </c>
      <c r="Z70" s="68">
        <f t="shared" si="79"/>
        <v>0</v>
      </c>
      <c r="AA70" s="68">
        <f t="shared" si="79"/>
        <v>0</v>
      </c>
      <c r="AB70" s="302"/>
      <c r="AC70" s="303"/>
      <c r="AD70" s="327"/>
      <c r="AE70" s="304"/>
      <c r="AF70" s="305"/>
      <c r="AG70" s="19"/>
      <c r="AH70" s="14"/>
      <c r="AI70" s="14"/>
      <c r="AJ70" s="14"/>
      <c r="AK70" s="20"/>
      <c r="AL70" s="14"/>
      <c r="AM70" s="14"/>
      <c r="AN70" s="21"/>
      <c r="AO70" s="320"/>
      <c r="AP70" s="320"/>
      <c r="AQ70" s="320"/>
      <c r="AR70" s="320"/>
      <c r="AS70" s="320"/>
      <c r="AT70" s="21"/>
      <c r="AU70" s="21"/>
      <c r="AV70" s="21"/>
      <c r="AW70" s="320"/>
      <c r="AX70" s="321"/>
      <c r="AY70" s="12"/>
      <c r="AZ70" s="12"/>
      <c r="BA70" s="12"/>
      <c r="BB70" s="12"/>
      <c r="BC70" s="12"/>
      <c r="BD70" s="12"/>
      <c r="BE70" s="12"/>
      <c r="BF70" s="12"/>
      <c r="BH70" s="15">
        <f>AX76</f>
        <v>71180</v>
      </c>
      <c r="BI70" s="48">
        <f t="shared" si="47"/>
        <v>0</v>
      </c>
      <c r="BJ70" s="49" t="str">
        <f>$V$3</f>
        <v/>
      </c>
      <c r="BK70" s="50" t="e">
        <f t="shared" si="8"/>
        <v>#DIV/0!</v>
      </c>
      <c r="BL70" s="48">
        <f t="shared" si="48"/>
        <v>0</v>
      </c>
      <c r="BM70" s="51" t="str">
        <f t="shared" si="76"/>
        <v>FY1900BUDGET</v>
      </c>
      <c r="BN70" s="52" t="str">
        <f t="shared" si="77"/>
        <v>FY1900BUDGET</v>
      </c>
      <c r="BO70" s="128">
        <f>AX75</f>
        <v>0</v>
      </c>
      <c r="BP70" s="48">
        <f t="shared" si="78"/>
        <v>0</v>
      </c>
      <c r="BQ70" s="16" t="e">
        <f t="shared" si="9"/>
        <v>#DIV/0!</v>
      </c>
    </row>
    <row r="71" spans="1:69" ht="12" customHeight="1" x14ac:dyDescent="0.25">
      <c r="A71" s="147"/>
      <c r="B71" s="215"/>
      <c r="C71" s="216"/>
      <c r="D71" s="208"/>
      <c r="E71" s="208"/>
      <c r="F71" s="208"/>
      <c r="G71" s="208"/>
      <c r="H71" s="208"/>
      <c r="I71" s="117">
        <f t="shared" si="74"/>
        <v>0</v>
      </c>
      <c r="J71" s="19"/>
      <c r="K71" s="14"/>
      <c r="L71" s="14"/>
      <c r="M71" s="14"/>
      <c r="N71" s="14"/>
      <c r="O71" s="14"/>
      <c r="P71" s="14"/>
      <c r="Q71" s="14"/>
      <c r="R71" s="14"/>
      <c r="S71" s="267">
        <v>61110</v>
      </c>
      <c r="T71" s="267">
        <v>61115</v>
      </c>
      <c r="U71" s="267">
        <v>61120</v>
      </c>
      <c r="V71" s="267">
        <v>61130</v>
      </c>
      <c r="W71" s="20">
        <v>61135</v>
      </c>
      <c r="X71" s="20">
        <v>61140</v>
      </c>
      <c r="Y71" s="20">
        <v>61145</v>
      </c>
      <c r="Z71" s="14"/>
      <c r="AA71" s="63"/>
      <c r="AB71" s="302"/>
      <c r="AC71" s="303"/>
      <c r="AD71" s="327"/>
      <c r="AE71" s="304"/>
      <c r="AF71" s="305"/>
      <c r="AG71" s="19"/>
      <c r="AH71" s="14"/>
      <c r="AI71" s="14"/>
      <c r="AJ71" s="14"/>
      <c r="AK71" s="309" t="s">
        <v>110</v>
      </c>
      <c r="AL71" s="309"/>
      <c r="AM71" s="309"/>
      <c r="AN71" s="309"/>
      <c r="AO71" s="68">
        <f t="shared" ref="AO71:AX71" si="80">SUM(AO9:AO67)</f>
        <v>0</v>
      </c>
      <c r="AP71" s="68">
        <f t="shared" si="80"/>
        <v>0</v>
      </c>
      <c r="AQ71" s="68">
        <f t="shared" si="80"/>
        <v>0</v>
      </c>
      <c r="AR71" s="68">
        <f t="shared" si="80"/>
        <v>0</v>
      </c>
      <c r="AS71" s="68">
        <f t="shared" si="80"/>
        <v>0</v>
      </c>
      <c r="AT71" s="68">
        <f t="shared" si="80"/>
        <v>0</v>
      </c>
      <c r="AU71" s="68">
        <f t="shared" si="80"/>
        <v>0</v>
      </c>
      <c r="AV71" s="68">
        <f t="shared" si="80"/>
        <v>0</v>
      </c>
      <c r="AW71" s="68">
        <f t="shared" si="80"/>
        <v>0</v>
      </c>
      <c r="AX71" s="68">
        <f t="shared" si="80"/>
        <v>0</v>
      </c>
      <c r="AY71" s="12"/>
      <c r="AZ71" s="12"/>
      <c r="BA71" s="12"/>
      <c r="BB71" s="12"/>
      <c r="BC71" s="12"/>
      <c r="BD71" s="12"/>
      <c r="BE71" s="12"/>
      <c r="BF71" s="12"/>
      <c r="BH71" s="17"/>
      <c r="BP71" s="16"/>
    </row>
    <row r="72" spans="1:69" ht="12" customHeight="1" x14ac:dyDescent="0.25">
      <c r="A72" s="147"/>
      <c r="B72" s="215"/>
      <c r="C72" s="216"/>
      <c r="D72" s="208"/>
      <c r="E72" s="208"/>
      <c r="F72" s="208"/>
      <c r="G72" s="208"/>
      <c r="H72" s="208"/>
      <c r="I72" s="117">
        <f t="shared" si="74"/>
        <v>0</v>
      </c>
      <c r="J72" s="19"/>
      <c r="K72" s="14"/>
      <c r="L72" s="14"/>
      <c r="M72" s="14"/>
      <c r="N72" s="20"/>
      <c r="O72" s="306" t="s">
        <v>112</v>
      </c>
      <c r="P72" s="306"/>
      <c r="Q72" s="306"/>
      <c r="R72" s="68">
        <f>IF(AO73=0,R70*0.8,R69*0.8)</f>
        <v>0</v>
      </c>
      <c r="S72" s="315" t="s">
        <v>113</v>
      </c>
      <c r="T72" s="315" t="s">
        <v>114</v>
      </c>
      <c r="U72" s="315" t="s">
        <v>115</v>
      </c>
      <c r="V72" s="315"/>
      <c r="W72" s="21"/>
      <c r="X72" s="21"/>
      <c r="Y72" s="21"/>
      <c r="Z72" s="318"/>
      <c r="AA72" s="311" t="s">
        <v>116</v>
      </c>
      <c r="AB72" s="302"/>
      <c r="AC72" s="303"/>
      <c r="AD72" s="327"/>
      <c r="AE72" s="304"/>
      <c r="AF72" s="305"/>
      <c r="AG72" s="19"/>
      <c r="AH72" s="14"/>
      <c r="AI72" s="14"/>
      <c r="AJ72" s="14"/>
      <c r="AK72" s="14"/>
      <c r="AL72" s="14"/>
      <c r="AM72" s="14"/>
      <c r="AN72" s="14"/>
      <c r="AO72" s="14"/>
      <c r="AP72" s="16">
        <v>71110</v>
      </c>
      <c r="AQ72" s="16">
        <v>71115</v>
      </c>
      <c r="AR72" s="16">
        <v>71120</v>
      </c>
      <c r="AS72" s="16">
        <v>71130</v>
      </c>
      <c r="AT72" s="14"/>
      <c r="AU72" s="14"/>
      <c r="AV72" s="14"/>
      <c r="AW72" s="14"/>
      <c r="AX72" s="63"/>
      <c r="AY72" s="12"/>
      <c r="AZ72" s="12"/>
      <c r="BA72" s="12"/>
      <c r="BB72" s="12"/>
      <c r="BC72" s="12"/>
      <c r="BD72" s="12"/>
      <c r="BE72" s="12"/>
      <c r="BF72" s="12"/>
      <c r="BH72" s="17"/>
      <c r="BP72" s="16"/>
    </row>
    <row r="73" spans="1:69" ht="12" customHeight="1" x14ac:dyDescent="0.25">
      <c r="A73" s="147"/>
      <c r="B73" s="215"/>
      <c r="C73" s="217"/>
      <c r="D73" s="208"/>
      <c r="E73" s="208"/>
      <c r="F73" s="208"/>
      <c r="G73" s="208"/>
      <c r="H73" s="208"/>
      <c r="I73" s="117">
        <f t="shared" si="74"/>
        <v>0</v>
      </c>
      <c r="J73" s="19"/>
      <c r="K73" s="14"/>
      <c r="L73" s="14"/>
      <c r="M73" s="14"/>
      <c r="N73" s="20"/>
      <c r="O73" s="306" t="s">
        <v>117</v>
      </c>
      <c r="P73" s="306"/>
      <c r="Q73" s="306"/>
      <c r="R73" s="68">
        <f>IF(AO74=0,R70*0.2,R69*0.2)</f>
        <v>0</v>
      </c>
      <c r="S73" s="316"/>
      <c r="T73" s="316"/>
      <c r="U73" s="316"/>
      <c r="V73" s="317"/>
      <c r="W73" s="14"/>
      <c r="X73" s="14"/>
      <c r="Y73" s="14"/>
      <c r="Z73" s="310"/>
      <c r="AA73" s="311"/>
      <c r="AB73" s="302"/>
      <c r="AC73" s="303"/>
      <c r="AD73" s="327"/>
      <c r="AE73" s="304"/>
      <c r="AF73" s="305"/>
      <c r="AG73" s="19"/>
      <c r="AH73" s="14"/>
      <c r="AI73" s="14"/>
      <c r="AJ73" s="14">
        <v>70010</v>
      </c>
      <c r="AK73" s="20"/>
      <c r="AL73" s="306" t="s">
        <v>112</v>
      </c>
      <c r="AM73" s="306"/>
      <c r="AN73" s="306"/>
      <c r="AO73" s="68">
        <f>+AO71*0.8</f>
        <v>0</v>
      </c>
      <c r="AP73" s="311" t="s">
        <v>113</v>
      </c>
      <c r="AQ73" s="311" t="s">
        <v>114</v>
      </c>
      <c r="AR73" s="311" t="s">
        <v>115</v>
      </c>
      <c r="AS73" s="311"/>
      <c r="AT73" s="65"/>
      <c r="AU73" s="65"/>
      <c r="AV73" s="65"/>
      <c r="AW73" s="313"/>
      <c r="AX73" s="311" t="s">
        <v>116</v>
      </c>
      <c r="AY73" s="12"/>
      <c r="AZ73" s="12"/>
      <c r="BA73" s="12"/>
      <c r="BB73" s="12"/>
      <c r="BC73" s="12"/>
      <c r="BD73" s="12"/>
      <c r="BE73" s="12"/>
      <c r="BF73" s="12"/>
      <c r="BH73" s="17"/>
      <c r="BP73" s="16"/>
    </row>
    <row r="74" spans="1:69" ht="12" customHeight="1" thickBot="1" x14ac:dyDescent="0.3">
      <c r="A74" s="296" t="s">
        <v>118</v>
      </c>
      <c r="B74" s="297"/>
      <c r="C74" s="298"/>
      <c r="D74" s="149">
        <f>SUM(D33:D73)</f>
        <v>0</v>
      </c>
      <c r="E74" s="149">
        <f>SUM(E33:E73)</f>
        <v>0</v>
      </c>
      <c r="F74" s="149">
        <f>SUM(F33:F73)</f>
        <v>0</v>
      </c>
      <c r="G74" s="149">
        <f>SUM(G33:G73)</f>
        <v>0</v>
      </c>
      <c r="H74" s="149">
        <f>SUM(H33:H73)</f>
        <v>0</v>
      </c>
      <c r="I74" s="150">
        <f>SUM(D74:H74)</f>
        <v>0</v>
      </c>
      <c r="J74" s="19"/>
      <c r="K74" s="14"/>
      <c r="L74" s="14"/>
      <c r="M74" s="14"/>
      <c r="N74" s="299" t="s">
        <v>110</v>
      </c>
      <c r="O74" s="300"/>
      <c r="P74" s="300"/>
      <c r="Q74" s="300"/>
      <c r="R74" s="301"/>
      <c r="S74" s="68">
        <f>W69</f>
        <v>0</v>
      </c>
      <c r="T74" s="68">
        <f>X69</f>
        <v>0</v>
      </c>
      <c r="U74" s="68">
        <f>Y69</f>
        <v>0</v>
      </c>
      <c r="V74" s="263"/>
      <c r="W74" s="21"/>
      <c r="X74" s="21"/>
      <c r="Y74" s="21"/>
      <c r="Z74" s="148"/>
      <c r="AA74" s="68">
        <f>Z69</f>
        <v>0</v>
      </c>
      <c r="AB74" s="302"/>
      <c r="AC74" s="303"/>
      <c r="AD74" s="327"/>
      <c r="AE74" s="304"/>
      <c r="AF74" s="305"/>
      <c r="AG74" s="19"/>
      <c r="AH74" s="14"/>
      <c r="AI74" s="14"/>
      <c r="AJ74" s="14">
        <v>70510</v>
      </c>
      <c r="AK74" s="20"/>
      <c r="AL74" s="306" t="s">
        <v>117</v>
      </c>
      <c r="AM74" s="306"/>
      <c r="AN74" s="306"/>
      <c r="AO74" s="68">
        <f>+AO71*0.2</f>
        <v>0</v>
      </c>
      <c r="AP74" s="312"/>
      <c r="AQ74" s="312"/>
      <c r="AR74" s="312"/>
      <c r="AS74" s="312"/>
      <c r="AT74" s="152"/>
      <c r="AU74" s="152"/>
      <c r="AV74" s="152"/>
      <c r="AW74" s="314"/>
      <c r="AX74" s="312"/>
      <c r="AY74" s="12"/>
      <c r="AZ74" s="12"/>
      <c r="BA74" s="12"/>
      <c r="BB74" s="12"/>
      <c r="BC74" s="12"/>
      <c r="BD74" s="12"/>
      <c r="BE74" s="12"/>
      <c r="BF74" s="12"/>
      <c r="BH74" s="17"/>
      <c r="BP74" s="16"/>
    </row>
    <row r="75" spans="1:69" ht="12" customHeight="1" thickTop="1" x14ac:dyDescent="0.25">
      <c r="A75" s="153"/>
      <c r="B75" s="231">
        <v>69805</v>
      </c>
      <c r="C75" s="154" t="s">
        <v>217</v>
      </c>
      <c r="D75" s="155">
        <f>D24</f>
        <v>0</v>
      </c>
      <c r="E75" s="155">
        <f>E24</f>
        <v>0</v>
      </c>
      <c r="F75" s="155">
        <f>F24</f>
        <v>0</v>
      </c>
      <c r="G75" s="121"/>
      <c r="H75" s="121"/>
      <c r="I75" s="81">
        <f>SUM(D75:H75)</f>
        <v>0</v>
      </c>
      <c r="J75" s="19"/>
      <c r="K75" s="14"/>
      <c r="L75" s="14"/>
      <c r="M75" s="14"/>
      <c r="N75" s="299" t="s">
        <v>111</v>
      </c>
      <c r="O75" s="300"/>
      <c r="P75" s="300"/>
      <c r="Q75" s="300"/>
      <c r="R75" s="301"/>
      <c r="S75" s="156">
        <f>+S74+AP75</f>
        <v>0</v>
      </c>
      <c r="T75" s="156">
        <f>+T74+AQ75</f>
        <v>0</v>
      </c>
      <c r="U75" s="156">
        <f>+U74+AR75</f>
        <v>0</v>
      </c>
      <c r="V75" s="264"/>
      <c r="W75" s="265">
        <f>+W74+AT75</f>
        <v>0</v>
      </c>
      <c r="X75" s="265">
        <f>+X74+AU75</f>
        <v>0</v>
      </c>
      <c r="Y75" s="265">
        <f>+Y74+AV75</f>
        <v>0</v>
      </c>
      <c r="Z75" s="266"/>
      <c r="AA75" s="156">
        <f>+AA74+AX75</f>
        <v>0</v>
      </c>
      <c r="AB75" s="302"/>
      <c r="AC75" s="303"/>
      <c r="AD75" s="327"/>
      <c r="AE75" s="304"/>
      <c r="AF75" s="305"/>
      <c r="AG75" s="157"/>
      <c r="AH75" s="158"/>
      <c r="AI75" s="158"/>
      <c r="AJ75" s="158"/>
      <c r="AK75" s="309" t="s">
        <v>110</v>
      </c>
      <c r="AL75" s="309"/>
      <c r="AM75" s="309"/>
      <c r="AN75" s="309"/>
      <c r="AO75" s="65"/>
      <c r="AP75" s="68">
        <f>AT71</f>
        <v>0</v>
      </c>
      <c r="AQ75" s="68">
        <f>AU71</f>
        <v>0</v>
      </c>
      <c r="AR75" s="68">
        <f>AV71</f>
        <v>0</v>
      </c>
      <c r="AS75" s="151"/>
      <c r="AT75" s="61"/>
      <c r="AU75" s="61"/>
      <c r="AV75" s="61"/>
      <c r="AW75" s="61"/>
      <c r="AX75" s="68">
        <f>AW71</f>
        <v>0</v>
      </c>
      <c r="AY75" s="12"/>
      <c r="AZ75" s="12"/>
      <c r="BA75" s="12"/>
      <c r="BB75" s="12"/>
      <c r="BC75" s="12"/>
      <c r="BD75" s="12"/>
      <c r="BE75" s="12"/>
      <c r="BF75" s="12"/>
      <c r="BH75" s="17"/>
      <c r="BP75" s="16"/>
    </row>
    <row r="76" spans="1:69" ht="12" customHeight="1" x14ac:dyDescent="0.25">
      <c r="A76" s="126"/>
      <c r="B76" s="115">
        <v>69807</v>
      </c>
      <c r="C76" s="240" t="s">
        <v>218</v>
      </c>
      <c r="D76" s="238">
        <f>D25</f>
        <v>0</v>
      </c>
      <c r="E76" s="239"/>
      <c r="F76" s="239"/>
      <c r="G76" s="239"/>
      <c r="H76" s="239"/>
      <c r="I76" s="81">
        <f>SUM(D76:H76)</f>
        <v>0</v>
      </c>
      <c r="J76" s="157"/>
      <c r="K76" s="158"/>
      <c r="L76" s="158"/>
      <c r="M76" s="158"/>
      <c r="N76" s="159"/>
      <c r="O76" s="159"/>
      <c r="P76" s="159"/>
      <c r="Q76" s="159"/>
      <c r="R76" s="61"/>
      <c r="S76" s="268">
        <v>61135</v>
      </c>
      <c r="T76" s="268">
        <v>61140</v>
      </c>
      <c r="U76" s="268">
        <v>61145</v>
      </c>
      <c r="V76" s="230"/>
      <c r="W76" s="230"/>
      <c r="X76" s="230"/>
      <c r="Y76" s="230"/>
      <c r="Z76" s="230"/>
      <c r="AA76" s="269">
        <v>61180</v>
      </c>
      <c r="AB76" s="302"/>
      <c r="AC76" s="303"/>
      <c r="AD76" s="307"/>
      <c r="AE76" s="307"/>
      <c r="AF76" s="308"/>
      <c r="AH76" s="14"/>
      <c r="AK76" s="161"/>
      <c r="AL76" s="162"/>
      <c r="AM76" s="162"/>
      <c r="AN76" s="162"/>
      <c r="AO76" s="21"/>
      <c r="AP76" s="20">
        <v>71135</v>
      </c>
      <c r="AQ76" s="20">
        <v>71140</v>
      </c>
      <c r="AR76" s="20">
        <v>71145</v>
      </c>
      <c r="AS76" s="20"/>
      <c r="AT76" s="20"/>
      <c r="AU76" s="20"/>
      <c r="AV76" s="20"/>
      <c r="AW76" s="20"/>
      <c r="AX76" s="20">
        <v>71180</v>
      </c>
      <c r="AY76" s="12"/>
      <c r="AZ76" s="12"/>
      <c r="BA76" s="12"/>
      <c r="BB76" s="12"/>
      <c r="BC76" s="12"/>
      <c r="BD76" s="12"/>
      <c r="BE76" s="12"/>
      <c r="BF76" s="12"/>
      <c r="BH76" s="17"/>
      <c r="BP76" s="16"/>
    </row>
    <row r="77" spans="1:69" ht="12" customHeight="1" thickBot="1" x14ac:dyDescent="0.35">
      <c r="A77" s="288" t="s">
        <v>119</v>
      </c>
      <c r="B77" s="289"/>
      <c r="C77" s="290"/>
      <c r="D77" s="85">
        <f t="shared" ref="D77:I77" si="81">+D74+D75</f>
        <v>0</v>
      </c>
      <c r="E77" s="85">
        <f t="shared" si="81"/>
        <v>0</v>
      </c>
      <c r="F77" s="85">
        <f t="shared" si="81"/>
        <v>0</v>
      </c>
      <c r="G77" s="85">
        <f t="shared" si="81"/>
        <v>0</v>
      </c>
      <c r="H77" s="86">
        <f t="shared" si="81"/>
        <v>0</v>
      </c>
      <c r="I77" s="86">
        <f t="shared" si="81"/>
        <v>0</v>
      </c>
      <c r="K77" s="164"/>
      <c r="N77" s="165"/>
      <c r="O77" s="165"/>
      <c r="P77" s="165"/>
      <c r="Q77" s="165"/>
      <c r="R77" s="21"/>
      <c r="S77" s="166"/>
      <c r="T77" s="166"/>
      <c r="U77" s="166"/>
      <c r="V77" s="166"/>
      <c r="W77" s="166"/>
      <c r="X77" s="166"/>
      <c r="Y77" s="166"/>
      <c r="Z77" s="166"/>
      <c r="AA77" s="166"/>
      <c r="AB77" s="291">
        <f>SUM(AB57:AC76)</f>
        <v>0</v>
      </c>
      <c r="AC77" s="292"/>
      <c r="AD77" s="293" t="s">
        <v>104</v>
      </c>
      <c r="AE77" s="294"/>
      <c r="AF77" s="261"/>
      <c r="AH77" s="14"/>
      <c r="AK77" s="161"/>
      <c r="AL77" s="162"/>
      <c r="AM77" s="162"/>
      <c r="AN77" s="162"/>
      <c r="AO77" s="21"/>
      <c r="AP77" s="166"/>
      <c r="AQ77" s="166"/>
      <c r="AR77" s="166"/>
      <c r="AS77" s="166"/>
      <c r="AT77" s="21"/>
      <c r="AU77" s="21"/>
      <c r="AV77" s="21"/>
      <c r="AW77" s="21"/>
      <c r="AY77" s="12"/>
      <c r="AZ77" s="12"/>
      <c r="BA77" s="12"/>
      <c r="BB77" s="12"/>
      <c r="BC77" s="12"/>
      <c r="BD77" s="12"/>
      <c r="BE77" s="12"/>
      <c r="BF77" s="12"/>
      <c r="BH77" s="17"/>
      <c r="BP77" s="16"/>
    </row>
    <row r="78" spans="1:69" ht="12" customHeight="1" thickTop="1" x14ac:dyDescent="0.25">
      <c r="I78" s="163"/>
      <c r="K78" s="14"/>
      <c r="N78" s="165"/>
      <c r="O78" s="165"/>
      <c r="P78" s="165"/>
      <c r="Q78" s="165"/>
      <c r="R78" s="21"/>
      <c r="S78" s="166"/>
      <c r="T78" s="166"/>
      <c r="U78" s="166"/>
      <c r="V78" s="166"/>
      <c r="W78" s="166"/>
      <c r="X78" s="166"/>
      <c r="Y78" s="166"/>
      <c r="Z78" s="166"/>
      <c r="AA78" s="166"/>
      <c r="AB78" s="260"/>
      <c r="AC78" s="167"/>
      <c r="AD78" s="160"/>
      <c r="AE78" s="160"/>
      <c r="AF78" s="160"/>
      <c r="AH78" s="14"/>
      <c r="AK78" s="161"/>
      <c r="AL78" s="162"/>
      <c r="AM78" s="162"/>
      <c r="AN78" s="162"/>
      <c r="AO78" s="21"/>
      <c r="AP78" s="166"/>
      <c r="AQ78" s="166"/>
      <c r="AR78" s="166"/>
      <c r="AS78" s="166"/>
      <c r="AT78" s="21"/>
      <c r="AU78" s="21"/>
      <c r="AV78" s="21"/>
      <c r="AW78" s="21"/>
      <c r="AY78" s="12"/>
      <c r="AZ78" s="12"/>
      <c r="BA78" s="12"/>
      <c r="BB78" s="12"/>
      <c r="BC78" s="12"/>
      <c r="BD78" s="12"/>
      <c r="BE78" s="12"/>
      <c r="BF78" s="12"/>
      <c r="BH78" s="17"/>
      <c r="BP78" s="16"/>
    </row>
    <row r="79" spans="1:69" ht="12" customHeight="1" x14ac:dyDescent="0.25">
      <c r="H79" s="223"/>
      <c r="I79" s="224">
        <f>I26-I77</f>
        <v>0</v>
      </c>
      <c r="K79" s="14"/>
      <c r="N79" s="165"/>
      <c r="O79" s="165"/>
      <c r="P79" s="165"/>
      <c r="Q79" s="165"/>
      <c r="R79" s="21"/>
      <c r="S79" s="166"/>
      <c r="T79" s="166"/>
      <c r="U79" s="166"/>
      <c r="V79" s="166"/>
      <c r="W79" s="166"/>
      <c r="X79" s="166"/>
      <c r="Y79" s="166"/>
      <c r="Z79" s="166"/>
      <c r="AA79" s="166"/>
      <c r="AB79" s="167"/>
      <c r="AC79" s="167"/>
      <c r="AD79" s="160"/>
      <c r="AE79" s="160"/>
      <c r="AF79" s="160"/>
      <c r="AH79" s="14"/>
      <c r="AK79" s="161"/>
      <c r="AL79" s="162"/>
      <c r="AM79" s="162"/>
      <c r="AN79" s="162"/>
      <c r="AO79" s="21"/>
      <c r="AP79" s="166"/>
      <c r="AQ79" s="166"/>
      <c r="AR79" s="166"/>
      <c r="AS79" s="166"/>
      <c r="AT79" s="21"/>
      <c r="AU79" s="21"/>
      <c r="AV79" s="21"/>
      <c r="AW79" s="21"/>
      <c r="AY79" s="12"/>
      <c r="AZ79" s="12"/>
      <c r="BA79" s="12"/>
      <c r="BB79" s="12"/>
      <c r="BC79" s="12"/>
      <c r="BD79" s="12"/>
      <c r="BE79" s="12"/>
      <c r="BF79" s="12"/>
      <c r="BH79" s="17"/>
      <c r="BP79" s="16"/>
    </row>
    <row r="80" spans="1:69" ht="12" customHeight="1" x14ac:dyDescent="0.25">
      <c r="A80" s="169"/>
      <c r="B80" s="169"/>
      <c r="C80" s="169"/>
      <c r="D80" s="170"/>
      <c r="E80" s="170"/>
      <c r="F80" s="170"/>
      <c r="G80" s="170"/>
      <c r="H80" s="225"/>
      <c r="I80" s="226"/>
      <c r="K80" s="14"/>
      <c r="N80" s="165"/>
      <c r="O80" s="165"/>
      <c r="P80" s="165"/>
      <c r="Q80" s="165"/>
      <c r="R80" s="21"/>
      <c r="S80" s="166"/>
      <c r="T80" s="166"/>
      <c r="U80" s="166"/>
      <c r="V80" s="166"/>
      <c r="W80" s="166"/>
      <c r="X80" s="166"/>
      <c r="Y80" s="166"/>
      <c r="Z80" s="166"/>
      <c r="AA80" s="166"/>
      <c r="AB80" s="167"/>
      <c r="AC80" s="167"/>
      <c r="AD80" s="160"/>
      <c r="AE80" s="160"/>
      <c r="AF80" s="160"/>
      <c r="AH80" s="14"/>
      <c r="AK80" s="161"/>
      <c r="AL80" s="162"/>
      <c r="AM80" s="162"/>
      <c r="AN80" s="162"/>
      <c r="AO80" s="21"/>
      <c r="AP80" s="166"/>
      <c r="AQ80" s="166"/>
      <c r="AR80" s="166"/>
      <c r="AS80" s="166"/>
      <c r="AT80" s="21"/>
      <c r="AU80" s="21"/>
      <c r="AV80" s="21"/>
      <c r="AW80" s="21"/>
      <c r="AY80" s="12"/>
      <c r="AZ80" s="12"/>
      <c r="BA80" s="12"/>
      <c r="BB80" s="12"/>
      <c r="BC80" s="12"/>
      <c r="BD80" s="12"/>
      <c r="BE80" s="12"/>
      <c r="BF80" s="12"/>
      <c r="BH80" s="17"/>
      <c r="BP80" s="16"/>
    </row>
    <row r="81" spans="1:68" ht="12" x14ac:dyDescent="0.25">
      <c r="A81" s="169"/>
      <c r="B81" s="169"/>
      <c r="C81" s="169"/>
      <c r="D81" s="170"/>
      <c r="E81" s="170"/>
      <c r="F81" s="170"/>
      <c r="G81" s="170"/>
      <c r="H81" s="227" t="s">
        <v>120</v>
      </c>
      <c r="I81" s="228" t="b">
        <f>I77=I26</f>
        <v>1</v>
      </c>
      <c r="J81" s="14"/>
      <c r="K81" s="14"/>
      <c r="L81" s="14"/>
      <c r="M81" s="14"/>
      <c r="N81" s="20"/>
      <c r="O81" s="14"/>
      <c r="P81" s="14"/>
      <c r="Q81" s="21"/>
      <c r="R81" s="21"/>
      <c r="S81" s="171"/>
      <c r="T81" s="171"/>
      <c r="U81" s="171"/>
      <c r="V81" s="171"/>
      <c r="W81" s="21"/>
      <c r="X81" s="21"/>
      <c r="Y81" s="21"/>
      <c r="Z81" s="21"/>
      <c r="AA81" s="21"/>
      <c r="AB81" s="167"/>
      <c r="AC81" s="167"/>
      <c r="AD81" s="160"/>
      <c r="AE81" s="160"/>
      <c r="AF81" s="160"/>
      <c r="AG81" s="14"/>
      <c r="AH81" s="172"/>
      <c r="AI81" s="172"/>
      <c r="AJ81" s="14"/>
      <c r="AK81" s="172"/>
      <c r="AL81" s="172"/>
      <c r="AM81" s="172"/>
      <c r="AN81" s="172"/>
      <c r="AY81" s="12"/>
      <c r="AZ81" s="12"/>
      <c r="BA81" s="12"/>
      <c r="BB81" s="12"/>
      <c r="BC81" s="12"/>
      <c r="BD81" s="12"/>
      <c r="BE81" s="12"/>
      <c r="BF81" s="12"/>
      <c r="BH81" s="17"/>
      <c r="BP81" s="16"/>
    </row>
    <row r="82" spans="1:68" ht="12" x14ac:dyDescent="0.25">
      <c r="A82" s="169"/>
      <c r="B82" s="169"/>
      <c r="C82" s="169"/>
      <c r="D82" s="170"/>
      <c r="E82" s="170"/>
      <c r="F82" s="170"/>
      <c r="G82" s="170"/>
      <c r="H82" s="170"/>
      <c r="I82" s="170"/>
      <c r="K82" s="14"/>
      <c r="N82" s="20"/>
      <c r="O82" s="14"/>
      <c r="P82" s="14"/>
      <c r="Q82" s="21"/>
      <c r="R82" s="21"/>
      <c r="S82" s="171"/>
      <c r="T82" s="171"/>
      <c r="U82" s="171"/>
      <c r="V82" s="171"/>
      <c r="W82" s="21"/>
      <c r="X82" s="21"/>
      <c r="Y82" s="21"/>
      <c r="Z82" s="21"/>
      <c r="AA82" s="21"/>
      <c r="AB82" s="167"/>
      <c r="AC82" s="167"/>
      <c r="AD82" s="160"/>
      <c r="AE82" s="160"/>
      <c r="AF82" s="160"/>
      <c r="AH82" s="172"/>
      <c r="AI82" s="172"/>
      <c r="AK82" s="172"/>
      <c r="AL82" s="172"/>
      <c r="AM82" s="172"/>
      <c r="AN82" s="172"/>
      <c r="AY82" s="12"/>
      <c r="AZ82" s="12"/>
      <c r="BA82" s="12"/>
      <c r="BB82" s="12"/>
      <c r="BC82" s="12"/>
      <c r="BD82" s="12"/>
      <c r="BE82" s="12"/>
      <c r="BF82" s="12"/>
      <c r="BH82" s="17"/>
      <c r="BP82" s="16"/>
    </row>
    <row r="83" spans="1:68" ht="12" x14ac:dyDescent="0.25">
      <c r="A83" s="169"/>
      <c r="B83" s="169"/>
      <c r="C83" s="169"/>
      <c r="D83" s="173"/>
      <c r="E83" s="174"/>
      <c r="F83" s="172"/>
      <c r="G83" s="172"/>
      <c r="H83" s="172"/>
      <c r="I83" s="175"/>
      <c r="K83" s="172"/>
      <c r="N83" s="20"/>
      <c r="O83" s="14"/>
      <c r="P83" s="14"/>
      <c r="Q83" s="21"/>
      <c r="R83" s="180"/>
      <c r="S83" s="181"/>
      <c r="T83" s="171"/>
      <c r="U83" s="171"/>
      <c r="V83" s="171"/>
      <c r="W83" s="21"/>
      <c r="X83" s="21"/>
      <c r="Y83" s="21"/>
      <c r="Z83" s="21"/>
      <c r="AA83" s="21"/>
      <c r="AB83" s="176"/>
      <c r="AC83" s="176"/>
      <c r="AD83" s="177"/>
      <c r="AE83" s="168"/>
      <c r="AF83" s="168"/>
      <c r="AH83" s="172"/>
      <c r="AI83" s="172"/>
      <c r="AK83" s="172"/>
      <c r="AL83" s="172"/>
      <c r="AM83" s="172"/>
      <c r="AN83" s="172"/>
      <c r="AY83" s="12"/>
      <c r="AZ83" s="12"/>
      <c r="BA83" s="12"/>
      <c r="BB83" s="12"/>
      <c r="BC83" s="12"/>
      <c r="BD83" s="12"/>
      <c r="BE83" s="12"/>
      <c r="BF83" s="12"/>
      <c r="BH83" s="17"/>
      <c r="BP83" s="16"/>
    </row>
    <row r="84" spans="1:68" ht="12" x14ac:dyDescent="0.25">
      <c r="A84" s="169"/>
      <c r="B84" s="16" t="s">
        <v>121</v>
      </c>
      <c r="C84" s="178"/>
      <c r="D84" s="174"/>
      <c r="E84" s="172"/>
      <c r="F84" s="172"/>
      <c r="G84" s="172"/>
      <c r="H84" s="172"/>
      <c r="I84" s="179"/>
      <c r="K84" s="172"/>
      <c r="N84" s="20"/>
      <c r="O84" s="14"/>
      <c r="P84" s="14"/>
      <c r="Q84" s="21"/>
      <c r="R84" s="180"/>
      <c r="S84" s="181"/>
      <c r="T84" s="171"/>
      <c r="U84" s="171"/>
      <c r="V84" s="171"/>
      <c r="W84" s="21"/>
      <c r="X84" s="21"/>
      <c r="Y84" s="21"/>
      <c r="Z84" s="21"/>
      <c r="AA84" s="21"/>
      <c r="AB84" s="176"/>
      <c r="AC84" s="176"/>
      <c r="AH84" s="172"/>
      <c r="AI84" s="172"/>
      <c r="AK84" s="172"/>
      <c r="AL84" s="172"/>
      <c r="AM84" s="172"/>
      <c r="AN84" s="172"/>
      <c r="AY84" s="12"/>
      <c r="AZ84" s="12"/>
      <c r="BA84" s="12"/>
      <c r="BB84" s="12"/>
      <c r="BC84" s="12"/>
      <c r="BD84" s="12"/>
      <c r="BE84" s="12"/>
      <c r="BF84" s="12"/>
      <c r="BH84" s="17"/>
      <c r="BP84" s="16"/>
    </row>
    <row r="85" spans="1:68" ht="13.2" x14ac:dyDescent="0.25">
      <c r="B85" s="65">
        <v>1</v>
      </c>
      <c r="C85" s="229">
        <v>1.35</v>
      </c>
      <c r="D85" s="182" t="s">
        <v>122</v>
      </c>
      <c r="E85" s="183"/>
      <c r="F85" s="183"/>
      <c r="G85" s="183"/>
      <c r="H85" s="201"/>
      <c r="I85" s="184"/>
      <c r="K85" s="172"/>
      <c r="N85" s="20"/>
      <c r="O85" s="14"/>
      <c r="P85" s="14"/>
      <c r="Q85" s="21"/>
      <c r="R85" s="180"/>
      <c r="S85" s="181"/>
      <c r="T85" s="171"/>
      <c r="U85" s="171"/>
      <c r="V85" s="171"/>
      <c r="W85" s="21"/>
      <c r="X85" s="21"/>
      <c r="Y85" s="21"/>
      <c r="Z85" s="21"/>
      <c r="AA85" s="21"/>
      <c r="AB85" s="176"/>
      <c r="AC85" s="176"/>
      <c r="AH85" s="172"/>
      <c r="AI85" s="172"/>
      <c r="AK85" s="172"/>
      <c r="AL85" s="172"/>
      <c r="AM85" s="172"/>
      <c r="AN85" s="172"/>
      <c r="AY85" s="12"/>
      <c r="AZ85" s="12"/>
      <c r="BA85" s="12"/>
      <c r="BB85" s="12"/>
      <c r="BC85" s="12"/>
      <c r="BD85" s="12"/>
      <c r="BE85" s="12"/>
      <c r="BF85" s="12"/>
      <c r="BH85" s="17"/>
      <c r="BP85" s="16"/>
    </row>
    <row r="86" spans="1:68" ht="13.2" x14ac:dyDescent="0.25">
      <c r="B86" s="65">
        <v>2</v>
      </c>
      <c r="C86" s="229">
        <v>0.13</v>
      </c>
      <c r="D86" s="182" t="s">
        <v>123</v>
      </c>
      <c r="E86" s="183"/>
      <c r="F86" s="183"/>
      <c r="G86" s="183"/>
      <c r="H86" s="201"/>
      <c r="I86" s="184"/>
      <c r="K86" s="172"/>
      <c r="N86" s="20"/>
      <c r="O86" s="14"/>
      <c r="P86" s="14"/>
      <c r="Q86" s="21"/>
      <c r="R86" s="180"/>
      <c r="S86" s="181"/>
      <c r="T86" s="171"/>
      <c r="U86" s="171"/>
      <c r="V86" s="171"/>
      <c r="W86" s="21"/>
      <c r="X86" s="21"/>
      <c r="Y86" s="21"/>
      <c r="Z86" s="21"/>
      <c r="AA86" s="21"/>
      <c r="AB86" s="176"/>
      <c r="AC86" s="176"/>
      <c r="AH86" s="172"/>
      <c r="AI86" s="172"/>
      <c r="AK86" s="172"/>
      <c r="AL86" s="172"/>
      <c r="AM86" s="172"/>
      <c r="AN86" s="172"/>
      <c r="AY86" s="12"/>
      <c r="AZ86" s="12"/>
      <c r="BA86" s="12"/>
      <c r="BB86" s="12"/>
      <c r="BC86" s="12"/>
      <c r="BD86" s="12"/>
      <c r="BE86" s="12"/>
      <c r="BF86" s="12"/>
      <c r="BH86" s="17"/>
      <c r="BP86" s="16"/>
    </row>
    <row r="87" spans="1:68" ht="13.2" x14ac:dyDescent="0.25">
      <c r="B87" s="65">
        <v>3</v>
      </c>
      <c r="C87" s="229">
        <v>1.34</v>
      </c>
      <c r="D87" s="182" t="s">
        <v>124</v>
      </c>
      <c r="E87" s="183"/>
      <c r="F87" s="183"/>
      <c r="G87" s="183"/>
      <c r="H87" s="201"/>
      <c r="I87" s="184"/>
      <c r="K87" s="172"/>
      <c r="N87" s="20"/>
      <c r="O87" s="14"/>
      <c r="P87" s="14"/>
      <c r="Q87" s="21"/>
      <c r="R87" s="21"/>
      <c r="S87" s="171"/>
      <c r="T87" s="171"/>
      <c r="U87" s="171"/>
      <c r="V87" s="171"/>
      <c r="W87" s="21"/>
      <c r="X87" s="21"/>
      <c r="Y87" s="21"/>
      <c r="Z87" s="21"/>
      <c r="AA87" s="21"/>
      <c r="AB87" s="176"/>
      <c r="AC87" s="176"/>
      <c r="AH87" s="172"/>
      <c r="AI87" s="172"/>
      <c r="AK87" s="172"/>
      <c r="AL87" s="172"/>
      <c r="AM87" s="172"/>
      <c r="AN87" s="172"/>
      <c r="AY87" s="12"/>
      <c r="AZ87" s="12"/>
      <c r="BA87" s="12"/>
      <c r="BB87" s="12"/>
      <c r="BC87" s="12"/>
      <c r="BD87" s="12"/>
      <c r="BE87" s="12"/>
      <c r="BF87" s="12"/>
      <c r="BH87" s="17"/>
      <c r="BP87" s="16"/>
    </row>
    <row r="88" spans="1:68" ht="13.2" x14ac:dyDescent="0.25">
      <c r="B88" s="65">
        <v>4</v>
      </c>
      <c r="C88" s="229">
        <v>0.92</v>
      </c>
      <c r="D88" s="182" t="s">
        <v>125</v>
      </c>
      <c r="E88" s="183"/>
      <c r="F88" s="183"/>
      <c r="G88" s="183"/>
      <c r="H88" s="201"/>
      <c r="I88" s="184"/>
      <c r="K88" s="172"/>
      <c r="N88" s="20"/>
      <c r="O88" s="14"/>
      <c r="P88" s="14"/>
      <c r="Q88" s="21"/>
      <c r="R88" s="21"/>
      <c r="S88" s="171"/>
      <c r="T88" s="171"/>
      <c r="U88" s="171"/>
      <c r="V88" s="171"/>
      <c r="W88" s="21"/>
      <c r="X88" s="21"/>
      <c r="Y88" s="21"/>
      <c r="Z88" s="21"/>
      <c r="AA88" s="21"/>
      <c r="AB88" s="176"/>
      <c r="AC88" s="176"/>
      <c r="AH88" s="172"/>
      <c r="AI88" s="172"/>
      <c r="AK88" s="172"/>
      <c r="AL88" s="172"/>
      <c r="AM88" s="172"/>
      <c r="AN88" s="172"/>
      <c r="AY88" s="12"/>
      <c r="AZ88" s="12"/>
      <c r="BA88" s="12"/>
      <c r="BB88" s="12"/>
      <c r="BC88" s="12"/>
      <c r="BD88" s="12"/>
      <c r="BE88" s="12"/>
      <c r="BF88" s="12"/>
      <c r="BH88" s="17"/>
      <c r="BP88" s="16"/>
    </row>
    <row r="89" spans="1:68" ht="13.2" x14ac:dyDescent="0.25">
      <c r="B89" s="65">
        <v>5</v>
      </c>
      <c r="C89" s="229">
        <v>2.4900000000000002</v>
      </c>
      <c r="D89" s="182" t="s">
        <v>126</v>
      </c>
      <c r="E89" s="183"/>
      <c r="F89" s="183"/>
      <c r="G89" s="183"/>
      <c r="H89" s="201"/>
      <c r="I89" s="184"/>
      <c r="K89" s="172"/>
      <c r="N89" s="20"/>
      <c r="O89" s="14"/>
      <c r="P89" s="14"/>
      <c r="Q89" s="21"/>
      <c r="R89" s="21"/>
      <c r="S89" s="171"/>
      <c r="T89" s="171"/>
      <c r="U89" s="171"/>
      <c r="V89" s="171"/>
      <c r="W89" s="21"/>
      <c r="X89" s="21"/>
      <c r="Y89" s="21"/>
      <c r="Z89" s="21"/>
      <c r="AA89" s="21"/>
      <c r="AB89" s="176"/>
      <c r="AC89" s="176"/>
      <c r="AH89" s="172"/>
      <c r="AI89" s="172"/>
      <c r="AK89" s="172"/>
      <c r="AL89" s="172"/>
      <c r="AM89" s="172"/>
      <c r="AN89" s="172"/>
      <c r="AY89" s="12"/>
      <c r="AZ89" s="12"/>
      <c r="BA89" s="12"/>
      <c r="BB89" s="12"/>
      <c r="BC89" s="12"/>
      <c r="BD89" s="12"/>
      <c r="BE89" s="12"/>
      <c r="BF89" s="12"/>
      <c r="BH89" s="17"/>
      <c r="BP89" s="16"/>
    </row>
    <row r="90" spans="1:68" ht="13.2" x14ac:dyDescent="0.25">
      <c r="B90" s="65">
        <v>6</v>
      </c>
      <c r="C90" s="229">
        <v>0.3</v>
      </c>
      <c r="D90" s="182" t="s">
        <v>127</v>
      </c>
      <c r="E90" s="183"/>
      <c r="F90" s="183"/>
      <c r="G90" s="183"/>
      <c r="H90" s="201"/>
      <c r="I90" s="184"/>
      <c r="K90" s="172"/>
      <c r="N90" s="20"/>
      <c r="O90" s="14"/>
      <c r="P90" s="14"/>
      <c r="Q90" s="21"/>
      <c r="R90" s="21"/>
      <c r="S90" s="171"/>
      <c r="T90" s="171"/>
      <c r="U90" s="171"/>
      <c r="V90" s="171"/>
      <c r="W90" s="21"/>
      <c r="X90" s="21"/>
      <c r="Y90" s="21"/>
      <c r="Z90" s="21"/>
      <c r="AA90" s="21"/>
      <c r="AB90" s="176"/>
      <c r="AC90" s="176"/>
      <c r="AH90" s="172"/>
      <c r="AI90" s="172"/>
      <c r="AK90" s="172"/>
      <c r="AL90" s="172"/>
      <c r="AM90" s="172"/>
      <c r="AN90" s="172"/>
      <c r="AY90" s="12"/>
      <c r="AZ90" s="12"/>
      <c r="BA90" s="12"/>
      <c r="BB90" s="12"/>
      <c r="BC90" s="12"/>
      <c r="BD90" s="12"/>
      <c r="BE90" s="12"/>
      <c r="BF90" s="12"/>
      <c r="BH90" s="17"/>
      <c r="BP90" s="16"/>
    </row>
    <row r="91" spans="1:68" ht="13.2" x14ac:dyDescent="0.25">
      <c r="B91" s="65">
        <v>7</v>
      </c>
      <c r="C91" s="229">
        <v>0.31</v>
      </c>
      <c r="D91" s="182" t="s">
        <v>128</v>
      </c>
      <c r="E91" s="183"/>
      <c r="F91" s="183"/>
      <c r="G91" s="183"/>
      <c r="H91" s="201"/>
      <c r="I91" s="184"/>
      <c r="K91" s="172"/>
      <c r="O91" s="172"/>
      <c r="P91" s="172"/>
      <c r="Q91" s="185"/>
      <c r="R91" s="186"/>
      <c r="S91" s="186"/>
      <c r="T91" s="186"/>
      <c r="U91" s="186"/>
      <c r="V91" s="186"/>
      <c r="AB91" s="176"/>
      <c r="AC91" s="176"/>
      <c r="AH91" s="188"/>
      <c r="AI91" s="189"/>
      <c r="AK91" s="189"/>
      <c r="AL91" s="189"/>
      <c r="AM91" s="189"/>
      <c r="AN91" s="189"/>
      <c r="AY91" s="12"/>
      <c r="AZ91" s="12"/>
      <c r="BA91" s="12"/>
      <c r="BB91" s="12"/>
      <c r="BC91" s="12"/>
      <c r="BD91" s="12"/>
      <c r="BE91" s="12"/>
      <c r="BF91" s="12"/>
      <c r="BH91" s="17"/>
      <c r="BP91" s="16"/>
    </row>
    <row r="92" spans="1:68" ht="13.2" x14ac:dyDescent="0.25">
      <c r="B92" s="65">
        <v>8</v>
      </c>
      <c r="C92" s="229">
        <v>0.87</v>
      </c>
      <c r="D92" s="182" t="s">
        <v>129</v>
      </c>
      <c r="E92" s="183"/>
      <c r="F92" s="183"/>
      <c r="G92" s="183"/>
      <c r="H92" s="201"/>
      <c r="I92" s="184"/>
      <c r="K92" s="172"/>
      <c r="O92" s="172"/>
      <c r="P92" s="172"/>
      <c r="Q92" s="185"/>
      <c r="R92" s="186"/>
      <c r="S92" s="186"/>
      <c r="T92" s="186"/>
      <c r="U92" s="186"/>
      <c r="V92" s="186"/>
      <c r="AB92" s="176"/>
      <c r="AC92" s="176"/>
      <c r="AI92" s="189"/>
      <c r="AK92" s="189"/>
      <c r="AL92" s="189"/>
      <c r="AM92" s="189"/>
      <c r="AN92" s="189"/>
      <c r="AY92" s="12"/>
      <c r="AZ92" s="12"/>
      <c r="BA92" s="12"/>
      <c r="BB92" s="12"/>
      <c r="BC92" s="12"/>
      <c r="BD92" s="12"/>
      <c r="BE92" s="12"/>
      <c r="BF92" s="12"/>
      <c r="BH92" s="17"/>
      <c r="BP92" s="16"/>
    </row>
    <row r="93" spans="1:68" ht="13.2" x14ac:dyDescent="0.25">
      <c r="B93" s="65">
        <v>9</v>
      </c>
      <c r="C93" s="229">
        <v>0.11</v>
      </c>
      <c r="D93" s="182" t="s">
        <v>130</v>
      </c>
      <c r="E93" s="183"/>
      <c r="F93" s="183"/>
      <c r="G93" s="183"/>
      <c r="H93" s="201"/>
      <c r="I93" s="184"/>
      <c r="K93" s="172"/>
      <c r="Q93" s="185"/>
      <c r="R93" s="186"/>
      <c r="S93" s="186"/>
      <c r="T93" s="186"/>
      <c r="U93" s="186"/>
      <c r="V93" s="186"/>
      <c r="AB93" s="189"/>
      <c r="AC93" s="189"/>
      <c r="AI93" s="189"/>
      <c r="AK93" s="189"/>
      <c r="AL93" s="189"/>
      <c r="AM93" s="189"/>
      <c r="AN93" s="189"/>
      <c r="AY93" s="12"/>
      <c r="AZ93" s="12"/>
      <c r="BA93" s="12"/>
      <c r="BB93" s="12"/>
      <c r="BC93" s="12"/>
      <c r="BD93" s="12"/>
      <c r="BE93" s="12"/>
      <c r="BF93" s="12"/>
      <c r="BH93" s="17"/>
      <c r="BP93" s="16"/>
    </row>
    <row r="94" spans="1:68" ht="13.2" x14ac:dyDescent="0.25">
      <c r="B94" s="65">
        <v>10</v>
      </c>
      <c r="C94" s="229">
        <v>0.11</v>
      </c>
      <c r="D94" s="182" t="s">
        <v>131</v>
      </c>
      <c r="E94" s="183"/>
      <c r="F94" s="183"/>
      <c r="G94" s="183"/>
      <c r="H94" s="201"/>
      <c r="I94" s="184"/>
      <c r="K94" s="172"/>
      <c r="Q94" s="185"/>
      <c r="R94" s="186"/>
      <c r="S94" s="186"/>
      <c r="T94" s="186"/>
      <c r="U94" s="186"/>
      <c r="V94" s="186"/>
      <c r="AB94" s="189"/>
      <c r="AC94" s="189"/>
      <c r="AI94" s="189"/>
      <c r="AK94" s="189"/>
      <c r="AL94" s="189"/>
      <c r="AM94" s="189"/>
      <c r="AN94" s="189"/>
      <c r="AY94" s="12"/>
      <c r="AZ94" s="12"/>
      <c r="BA94" s="12"/>
      <c r="BB94" s="12"/>
      <c r="BC94" s="12"/>
      <c r="BD94" s="12"/>
      <c r="BE94" s="12"/>
      <c r="BF94" s="12"/>
      <c r="BH94" s="17"/>
      <c r="BP94" s="16"/>
    </row>
    <row r="95" spans="1:68" ht="13.2" x14ac:dyDescent="0.25">
      <c r="B95" s="65">
        <v>11</v>
      </c>
      <c r="C95" s="229">
        <v>0.34</v>
      </c>
      <c r="D95" s="182" t="s">
        <v>132</v>
      </c>
      <c r="E95" s="183"/>
      <c r="F95" s="183"/>
      <c r="G95" s="183"/>
      <c r="H95" s="201"/>
      <c r="I95" s="184"/>
      <c r="K95" s="172"/>
      <c r="Q95" s="185"/>
      <c r="R95" s="186"/>
      <c r="S95" s="186"/>
      <c r="T95" s="186"/>
      <c r="U95" s="186"/>
      <c r="V95" s="186"/>
      <c r="AB95" s="189"/>
      <c r="AC95" s="189"/>
      <c r="AI95" s="189"/>
      <c r="AK95" s="189"/>
      <c r="AL95" s="189"/>
      <c r="AM95" s="189"/>
      <c r="AN95" s="189"/>
      <c r="AY95" s="12"/>
      <c r="AZ95" s="12"/>
      <c r="BA95" s="12"/>
      <c r="BB95" s="12"/>
      <c r="BC95" s="12"/>
      <c r="BD95" s="12"/>
      <c r="BE95" s="12"/>
      <c r="BF95" s="12"/>
      <c r="BH95" s="17"/>
      <c r="BP95" s="16"/>
    </row>
    <row r="96" spans="1:68" ht="13.2" x14ac:dyDescent="0.25">
      <c r="B96" s="65">
        <v>12</v>
      </c>
      <c r="C96" s="229">
        <v>3.1181999999999999</v>
      </c>
      <c r="D96" s="182" t="s">
        <v>133</v>
      </c>
      <c r="E96" s="183"/>
      <c r="F96" s="183"/>
      <c r="G96" s="183"/>
      <c r="H96" s="201"/>
      <c r="I96" s="184"/>
      <c r="K96" s="172"/>
      <c r="Q96" s="185"/>
      <c r="R96" s="186"/>
      <c r="S96" s="186"/>
      <c r="T96" s="186"/>
      <c r="U96" s="186"/>
      <c r="V96" s="186"/>
      <c r="AB96" s="189"/>
      <c r="AC96" s="189"/>
      <c r="AI96" s="189"/>
      <c r="AK96" s="189"/>
      <c r="AL96" s="189"/>
      <c r="AM96" s="189"/>
      <c r="AN96" s="189"/>
      <c r="AY96" s="12"/>
      <c r="AZ96" s="12"/>
      <c r="BA96" s="12"/>
      <c r="BB96" s="12"/>
      <c r="BC96" s="12"/>
      <c r="BD96" s="12"/>
      <c r="BE96" s="12"/>
      <c r="BF96" s="12"/>
      <c r="BH96" s="17"/>
      <c r="BP96" s="16"/>
    </row>
    <row r="97" spans="2:68" ht="13.2" x14ac:dyDescent="0.25">
      <c r="B97" s="65">
        <v>13</v>
      </c>
      <c r="C97" s="229">
        <v>0.67</v>
      </c>
      <c r="D97" s="182" t="s">
        <v>134</v>
      </c>
      <c r="E97" s="183"/>
      <c r="F97" s="183"/>
      <c r="G97" s="183"/>
      <c r="H97" s="201"/>
      <c r="I97" s="184"/>
      <c r="K97" s="172"/>
      <c r="AB97" s="189"/>
      <c r="AC97" s="189"/>
      <c r="AI97" s="189"/>
      <c r="AK97" s="189"/>
      <c r="AL97" s="189"/>
      <c r="AM97" s="189"/>
      <c r="AN97" s="189"/>
      <c r="AY97" s="12"/>
      <c r="AZ97" s="12"/>
      <c r="BA97" s="12"/>
      <c r="BB97" s="12"/>
      <c r="BC97" s="12"/>
      <c r="BD97" s="12"/>
      <c r="BE97" s="12"/>
      <c r="BF97" s="12"/>
      <c r="BH97" s="17"/>
      <c r="BP97" s="16"/>
    </row>
    <row r="98" spans="2:68" ht="13.2" x14ac:dyDescent="0.25">
      <c r="B98" s="65">
        <v>14</v>
      </c>
      <c r="C98" s="229">
        <v>0.14000000000000001</v>
      </c>
      <c r="D98" s="182" t="s">
        <v>135</v>
      </c>
      <c r="E98" s="183"/>
      <c r="F98" s="183"/>
      <c r="G98" s="183"/>
      <c r="H98" s="201"/>
      <c r="I98" s="184"/>
      <c r="K98" s="172"/>
      <c r="AB98" s="189"/>
      <c r="AC98" s="189"/>
      <c r="AI98" s="189"/>
      <c r="AK98" s="189"/>
      <c r="AL98" s="189"/>
      <c r="AM98" s="189"/>
      <c r="AN98" s="189"/>
      <c r="AY98" s="12"/>
      <c r="AZ98" s="12"/>
      <c r="BA98" s="12"/>
      <c r="BB98" s="12"/>
      <c r="BC98" s="12"/>
      <c r="BD98" s="12"/>
      <c r="BE98" s="12"/>
      <c r="BF98" s="12"/>
      <c r="BH98" s="17"/>
      <c r="BP98" s="16"/>
    </row>
    <row r="99" spans="2:68" ht="13.2" x14ac:dyDescent="0.25">
      <c r="B99" s="65">
        <v>15</v>
      </c>
      <c r="C99" s="229">
        <v>0.93</v>
      </c>
      <c r="D99" s="182" t="s">
        <v>136</v>
      </c>
      <c r="E99" s="183"/>
      <c r="F99" s="183"/>
      <c r="G99" s="183"/>
      <c r="H99" s="201"/>
      <c r="I99" s="184"/>
      <c r="K99" s="172"/>
      <c r="AI99" s="189"/>
      <c r="AK99" s="189"/>
      <c r="AL99" s="189"/>
      <c r="AM99" s="189"/>
      <c r="AN99" s="189"/>
      <c r="AY99" s="12"/>
      <c r="AZ99" s="12"/>
      <c r="BA99" s="12"/>
      <c r="BB99" s="12"/>
      <c r="BC99" s="12"/>
      <c r="BD99" s="12"/>
      <c r="BE99" s="12"/>
      <c r="BF99" s="12"/>
      <c r="BH99" s="17"/>
      <c r="BP99" s="16"/>
    </row>
    <row r="100" spans="2:68" ht="13.2" x14ac:dyDescent="0.25">
      <c r="B100" s="65">
        <v>16</v>
      </c>
      <c r="C100" s="229">
        <v>0.56000000000000005</v>
      </c>
      <c r="D100" s="182" t="s">
        <v>137</v>
      </c>
      <c r="E100" s="183"/>
      <c r="F100" s="183"/>
      <c r="G100" s="183"/>
      <c r="H100" s="201"/>
      <c r="I100" s="184"/>
      <c r="K100" s="172"/>
      <c r="AI100" s="189"/>
      <c r="AK100" s="189"/>
      <c r="AL100" s="189"/>
      <c r="AM100" s="189"/>
      <c r="AN100" s="189"/>
      <c r="AY100" s="12"/>
      <c r="AZ100" s="12"/>
      <c r="BA100" s="12"/>
      <c r="BB100" s="12"/>
      <c r="BC100" s="12"/>
      <c r="BD100" s="12"/>
      <c r="BE100" s="12"/>
      <c r="BF100" s="12"/>
      <c r="BH100" s="17"/>
      <c r="BP100" s="16"/>
    </row>
    <row r="101" spans="2:68" ht="13.2" x14ac:dyDescent="0.25">
      <c r="B101" s="65">
        <v>17</v>
      </c>
      <c r="C101" s="229">
        <v>1.71</v>
      </c>
      <c r="D101" s="182" t="s">
        <v>138</v>
      </c>
      <c r="E101" s="183"/>
      <c r="F101" s="183"/>
      <c r="G101" s="183"/>
      <c r="H101" s="201"/>
      <c r="I101" s="184"/>
      <c r="K101" s="172"/>
      <c r="AI101" s="189"/>
      <c r="AK101" s="189"/>
      <c r="AL101" s="189"/>
      <c r="AM101" s="189"/>
      <c r="AN101" s="189"/>
      <c r="AY101" s="12"/>
      <c r="AZ101" s="12"/>
      <c r="BA101" s="12"/>
      <c r="BB101" s="12"/>
      <c r="BC101" s="12"/>
      <c r="BD101" s="12"/>
      <c r="BE101" s="12"/>
      <c r="BF101" s="12"/>
      <c r="BH101" s="17"/>
      <c r="BP101" s="16"/>
    </row>
    <row r="102" spans="2:68" ht="13.2" x14ac:dyDescent="0.25">
      <c r="B102" s="65">
        <v>18</v>
      </c>
      <c r="C102" s="229">
        <v>1.71</v>
      </c>
      <c r="D102" s="182" t="s">
        <v>139</v>
      </c>
      <c r="E102" s="183"/>
      <c r="F102" s="183"/>
      <c r="G102" s="183"/>
      <c r="H102" s="201"/>
      <c r="I102" s="184"/>
      <c r="K102" s="172"/>
      <c r="AI102" s="189"/>
      <c r="AK102" s="189"/>
      <c r="AL102" s="189"/>
      <c r="AM102" s="189"/>
      <c r="AN102" s="189"/>
      <c r="AY102" s="12"/>
      <c r="AZ102" s="12"/>
      <c r="BA102" s="12"/>
      <c r="BB102" s="12"/>
      <c r="BC102" s="12"/>
      <c r="BD102" s="12"/>
      <c r="BE102" s="12"/>
      <c r="BF102" s="12"/>
      <c r="BH102" s="17"/>
      <c r="BP102" s="16"/>
    </row>
    <row r="103" spans="2:68" ht="13.2" x14ac:dyDescent="0.25">
      <c r="B103" s="65">
        <v>19</v>
      </c>
      <c r="C103" s="229">
        <v>0.83</v>
      </c>
      <c r="D103" s="182" t="s">
        <v>140</v>
      </c>
      <c r="E103" s="183"/>
      <c r="F103" s="183"/>
      <c r="G103" s="183"/>
      <c r="H103" s="201"/>
      <c r="I103" s="184"/>
      <c r="K103" s="172"/>
      <c r="AI103" s="189"/>
      <c r="AK103" s="189"/>
      <c r="AL103" s="189"/>
      <c r="AM103" s="189"/>
      <c r="AN103" s="189"/>
      <c r="AY103" s="12"/>
      <c r="AZ103" s="12"/>
      <c r="BA103" s="12"/>
      <c r="BB103" s="12"/>
      <c r="BC103" s="12"/>
      <c r="BD103" s="12"/>
      <c r="BE103" s="12"/>
      <c r="BF103" s="12"/>
      <c r="BH103" s="17"/>
      <c r="BP103" s="16"/>
    </row>
    <row r="104" spans="2:68" ht="13.2" x14ac:dyDescent="0.25">
      <c r="B104" s="65">
        <v>20</v>
      </c>
      <c r="C104" s="229">
        <v>1.27</v>
      </c>
      <c r="D104" s="182" t="s">
        <v>141</v>
      </c>
      <c r="E104" s="183"/>
      <c r="F104" s="183"/>
      <c r="G104" s="183"/>
      <c r="H104" s="201"/>
      <c r="I104" s="184"/>
      <c r="K104" s="172"/>
      <c r="AI104" s="189"/>
      <c r="AK104" s="189"/>
      <c r="AL104" s="189"/>
      <c r="AM104" s="189"/>
      <c r="AN104" s="189"/>
      <c r="AY104" s="12"/>
      <c r="AZ104" s="12"/>
      <c r="BA104" s="12"/>
      <c r="BB104" s="12"/>
      <c r="BC104" s="12"/>
      <c r="BD104" s="12"/>
      <c r="BE104" s="12"/>
      <c r="BF104" s="12"/>
      <c r="BH104" s="17"/>
      <c r="BP104" s="16"/>
    </row>
    <row r="105" spans="2:68" ht="13.2" x14ac:dyDescent="0.25">
      <c r="B105" s="65">
        <v>21</v>
      </c>
      <c r="C105" s="229">
        <v>1.3</v>
      </c>
      <c r="D105" s="182" t="s">
        <v>142</v>
      </c>
      <c r="E105" s="183"/>
      <c r="F105" s="183"/>
      <c r="G105" s="183"/>
      <c r="H105" s="201"/>
      <c r="I105" s="184"/>
      <c r="K105" s="172"/>
      <c r="AI105" s="189"/>
      <c r="AK105" s="189"/>
      <c r="AL105" s="189"/>
      <c r="AM105" s="189"/>
      <c r="AN105" s="189"/>
      <c r="AY105" s="12"/>
      <c r="AZ105" s="12"/>
      <c r="BA105" s="12"/>
      <c r="BB105" s="12"/>
      <c r="BC105" s="12"/>
      <c r="BD105" s="12"/>
      <c r="BE105" s="12"/>
      <c r="BF105" s="12"/>
      <c r="BH105" s="17"/>
      <c r="BP105" s="16"/>
    </row>
    <row r="106" spans="2:68" ht="13.2" x14ac:dyDescent="0.25">
      <c r="B106" s="65">
        <v>22</v>
      </c>
      <c r="C106" s="229">
        <v>0.93</v>
      </c>
      <c r="D106" s="182" t="s">
        <v>143</v>
      </c>
      <c r="E106" s="183"/>
      <c r="F106" s="183"/>
      <c r="G106" s="183"/>
      <c r="H106" s="201"/>
      <c r="I106" s="184"/>
      <c r="K106" s="172"/>
      <c r="AI106" s="189"/>
      <c r="AK106" s="189"/>
      <c r="AL106" s="189"/>
      <c r="AM106" s="189"/>
      <c r="AN106" s="189"/>
      <c r="AY106" s="12"/>
      <c r="AZ106" s="12"/>
      <c r="BA106" s="12"/>
      <c r="BB106" s="12"/>
      <c r="BC106" s="12"/>
      <c r="BD106" s="12"/>
      <c r="BE106" s="12"/>
      <c r="BF106" s="12"/>
      <c r="BH106" s="17"/>
      <c r="BP106" s="16"/>
    </row>
    <row r="107" spans="2:68" ht="13.2" x14ac:dyDescent="0.25">
      <c r="B107" s="65">
        <v>23</v>
      </c>
      <c r="C107" s="229">
        <v>1.58</v>
      </c>
      <c r="D107" s="182" t="s">
        <v>144</v>
      </c>
      <c r="E107" s="183"/>
      <c r="F107" s="183"/>
      <c r="G107" s="183"/>
      <c r="H107" s="201"/>
      <c r="I107" s="184"/>
      <c r="K107" s="172"/>
      <c r="AI107" s="189"/>
      <c r="AK107" s="189"/>
      <c r="AL107" s="189"/>
      <c r="AM107" s="189"/>
      <c r="AN107" s="189"/>
      <c r="AY107" s="12"/>
      <c r="AZ107" s="12"/>
      <c r="BA107" s="12"/>
      <c r="BB107" s="12"/>
      <c r="BC107" s="12"/>
      <c r="BD107" s="12"/>
      <c r="BE107" s="12"/>
      <c r="BF107" s="12"/>
      <c r="BH107" s="17"/>
      <c r="BP107" s="16"/>
    </row>
    <row r="108" spans="2:68" ht="13.2" x14ac:dyDescent="0.25">
      <c r="B108" s="65">
        <v>24</v>
      </c>
      <c r="C108" s="229">
        <v>1.3</v>
      </c>
      <c r="D108" s="182" t="s">
        <v>145</v>
      </c>
      <c r="E108" s="183"/>
      <c r="F108" s="183"/>
      <c r="G108" s="183"/>
      <c r="H108" s="201"/>
      <c r="I108" s="184"/>
      <c r="K108" s="172"/>
      <c r="AI108" s="189"/>
      <c r="AK108" s="189"/>
      <c r="AL108" s="189"/>
      <c r="AM108" s="189"/>
      <c r="AN108" s="189"/>
      <c r="AY108" s="12"/>
      <c r="AZ108" s="12"/>
      <c r="BA108" s="12"/>
      <c r="BB108" s="12"/>
      <c r="BC108" s="12"/>
      <c r="BD108" s="12"/>
      <c r="BE108" s="12"/>
      <c r="BF108" s="12"/>
      <c r="BH108" s="17"/>
      <c r="BP108" s="16"/>
    </row>
    <row r="109" spans="2:68" ht="13.2" x14ac:dyDescent="0.25">
      <c r="B109" s="65">
        <v>25</v>
      </c>
      <c r="C109" s="229">
        <v>0.56000000000000005</v>
      </c>
      <c r="D109" s="182" t="s">
        <v>146</v>
      </c>
      <c r="E109" s="183"/>
      <c r="F109" s="183"/>
      <c r="G109" s="183"/>
      <c r="H109" s="201"/>
      <c r="I109" s="184"/>
      <c r="K109" s="172"/>
      <c r="AI109" s="189"/>
      <c r="AK109" s="189"/>
      <c r="AL109" s="189"/>
      <c r="AM109" s="189"/>
      <c r="AN109" s="189"/>
      <c r="AY109" s="12"/>
      <c r="AZ109" s="12"/>
      <c r="BA109" s="12"/>
      <c r="BB109" s="12"/>
      <c r="BC109" s="12"/>
      <c r="BD109" s="12"/>
      <c r="BE109" s="12"/>
      <c r="BF109" s="12"/>
      <c r="BH109" s="17"/>
      <c r="BP109" s="16"/>
    </row>
    <row r="110" spans="2:68" ht="13.2" x14ac:dyDescent="0.25">
      <c r="B110" s="65">
        <v>26</v>
      </c>
      <c r="C110" s="229">
        <v>1.48</v>
      </c>
      <c r="D110" s="182" t="s">
        <v>147</v>
      </c>
      <c r="E110" s="183"/>
      <c r="F110" s="183"/>
      <c r="G110" s="183"/>
      <c r="H110" s="201"/>
      <c r="I110" s="184"/>
      <c r="K110" s="172"/>
      <c r="AI110" s="189"/>
      <c r="AK110" s="189"/>
      <c r="AL110" s="189"/>
      <c r="AM110" s="189"/>
      <c r="AN110" s="189"/>
      <c r="AY110" s="12"/>
      <c r="AZ110" s="12"/>
      <c r="BA110" s="12"/>
      <c r="BB110" s="12"/>
      <c r="BC110" s="12"/>
      <c r="BD110" s="12"/>
      <c r="BE110" s="12"/>
      <c r="BF110" s="12"/>
      <c r="BH110" s="17"/>
      <c r="BP110" s="16"/>
    </row>
    <row r="111" spans="2:68" ht="13.2" x14ac:dyDescent="0.25">
      <c r="B111" s="65">
        <v>27</v>
      </c>
      <c r="C111" s="229">
        <v>0.15</v>
      </c>
      <c r="D111" s="182" t="s">
        <v>148</v>
      </c>
      <c r="E111" s="183"/>
      <c r="F111" s="183"/>
      <c r="G111" s="183"/>
      <c r="H111" s="201"/>
      <c r="I111" s="184"/>
      <c r="K111" s="172"/>
      <c r="AI111" s="189"/>
      <c r="AK111" s="189"/>
      <c r="AL111" s="189"/>
      <c r="AM111" s="189"/>
      <c r="AN111" s="189"/>
      <c r="AY111" s="12"/>
      <c r="AZ111" s="12"/>
      <c r="BA111" s="12"/>
      <c r="BB111" s="12"/>
      <c r="BC111" s="12"/>
      <c r="BD111" s="12"/>
      <c r="BE111" s="12"/>
      <c r="BF111" s="12"/>
      <c r="BH111" s="17"/>
      <c r="BP111" s="16"/>
    </row>
    <row r="112" spans="2:68" ht="13.2" x14ac:dyDescent="0.25">
      <c r="B112" s="65">
        <v>28</v>
      </c>
      <c r="C112" s="229">
        <v>0.27</v>
      </c>
      <c r="D112" s="182" t="s">
        <v>149</v>
      </c>
      <c r="E112" s="183"/>
      <c r="F112" s="183"/>
      <c r="G112" s="183"/>
      <c r="H112" s="201"/>
      <c r="I112" s="184"/>
      <c r="K112" s="172"/>
      <c r="AI112" s="189"/>
      <c r="AK112" s="189"/>
      <c r="AL112" s="189"/>
      <c r="AM112" s="189"/>
      <c r="AN112" s="189"/>
      <c r="AY112" s="12"/>
      <c r="AZ112" s="12"/>
      <c r="BA112" s="12"/>
      <c r="BB112" s="12"/>
      <c r="BC112" s="12"/>
      <c r="BD112" s="12"/>
      <c r="BE112" s="12"/>
      <c r="BF112" s="12"/>
      <c r="BH112" s="17"/>
      <c r="BP112" s="16"/>
    </row>
    <row r="113" spans="2:68" ht="13.2" x14ac:dyDescent="0.25">
      <c r="B113" s="65">
        <v>29</v>
      </c>
      <c r="C113" s="229">
        <v>1.19</v>
      </c>
      <c r="D113" s="182" t="s">
        <v>150</v>
      </c>
      <c r="E113" s="183"/>
      <c r="F113" s="183"/>
      <c r="G113" s="183"/>
      <c r="H113" s="201"/>
      <c r="I113" s="184"/>
      <c r="K113" s="172"/>
      <c r="AI113" s="189"/>
      <c r="AK113" s="189"/>
      <c r="AL113" s="189"/>
      <c r="AM113" s="189"/>
      <c r="AN113" s="189"/>
      <c r="AY113" s="12"/>
      <c r="AZ113" s="12"/>
      <c r="BA113" s="12"/>
      <c r="BB113" s="12"/>
      <c r="BC113" s="12"/>
      <c r="BD113" s="12"/>
      <c r="BE113" s="12"/>
      <c r="BF113" s="12"/>
      <c r="BH113" s="17"/>
      <c r="BP113" s="16"/>
    </row>
    <row r="114" spans="2:68" ht="13.2" x14ac:dyDescent="0.25">
      <c r="B114" s="65">
        <v>30</v>
      </c>
      <c r="C114" s="229">
        <v>0.56999999999999995</v>
      </c>
      <c r="D114" s="182" t="s">
        <v>151</v>
      </c>
      <c r="E114" s="183"/>
      <c r="F114" s="183"/>
      <c r="G114" s="183"/>
      <c r="H114" s="201"/>
      <c r="I114" s="184"/>
      <c r="K114" s="172"/>
      <c r="AI114" s="189"/>
      <c r="AK114" s="189"/>
      <c r="AL114" s="189"/>
      <c r="AM114" s="189"/>
      <c r="AN114" s="189"/>
      <c r="AY114" s="12"/>
      <c r="AZ114" s="12"/>
      <c r="BA114" s="12"/>
      <c r="BB114" s="12"/>
      <c r="BC114" s="12"/>
      <c r="BD114" s="12"/>
      <c r="BE114" s="12"/>
      <c r="BF114" s="12"/>
      <c r="BH114" s="17"/>
      <c r="BP114" s="16"/>
    </row>
    <row r="115" spans="2:68" ht="13.2" x14ac:dyDescent="0.25">
      <c r="B115" s="65">
        <v>31</v>
      </c>
      <c r="C115" s="229">
        <v>0.77</v>
      </c>
      <c r="D115" s="182" t="s">
        <v>152</v>
      </c>
      <c r="E115" s="183"/>
      <c r="F115" s="183"/>
      <c r="G115" s="183"/>
      <c r="H115" s="201"/>
      <c r="I115" s="184"/>
      <c r="K115" s="172"/>
      <c r="AI115" s="189"/>
      <c r="AK115" s="189"/>
      <c r="AL115" s="189"/>
      <c r="AM115" s="189"/>
      <c r="AN115" s="189"/>
      <c r="AY115" s="12"/>
      <c r="AZ115" s="12"/>
      <c r="BA115" s="12"/>
      <c r="BB115" s="12"/>
      <c r="BC115" s="12"/>
      <c r="BD115" s="12"/>
      <c r="BE115" s="12"/>
      <c r="BF115" s="12"/>
      <c r="BH115" s="17"/>
      <c r="BP115" s="16"/>
    </row>
    <row r="116" spans="2:68" ht="13.2" x14ac:dyDescent="0.25">
      <c r="B116" s="65">
        <v>32</v>
      </c>
      <c r="C116" s="229">
        <v>0.93</v>
      </c>
      <c r="D116" s="182" t="s">
        <v>153</v>
      </c>
      <c r="E116" s="183"/>
      <c r="F116" s="183"/>
      <c r="G116" s="183"/>
      <c r="H116" s="201"/>
      <c r="I116" s="184"/>
      <c r="K116" s="172"/>
      <c r="AI116" s="189"/>
      <c r="AK116" s="189"/>
      <c r="AL116" s="189"/>
      <c r="AM116" s="189"/>
      <c r="AN116" s="189"/>
      <c r="AY116" s="12"/>
      <c r="AZ116" s="12"/>
      <c r="BA116" s="12"/>
      <c r="BB116" s="12"/>
      <c r="BC116" s="12"/>
      <c r="BD116" s="12"/>
      <c r="BE116" s="12"/>
      <c r="BF116" s="12"/>
      <c r="BH116" s="17"/>
      <c r="BP116" s="16"/>
    </row>
    <row r="117" spans="2:68" ht="13.2" x14ac:dyDescent="0.25">
      <c r="B117" s="65">
        <v>33</v>
      </c>
      <c r="C117" s="229">
        <v>0.4</v>
      </c>
      <c r="D117" s="182" t="s">
        <v>154</v>
      </c>
      <c r="E117" s="183"/>
      <c r="F117" s="183"/>
      <c r="G117" s="183"/>
      <c r="H117" s="201"/>
      <c r="I117" s="184"/>
      <c r="K117" s="172"/>
      <c r="AI117" s="189"/>
      <c r="AK117" s="189"/>
      <c r="AL117" s="189"/>
      <c r="AM117" s="189"/>
      <c r="AN117" s="189"/>
      <c r="AY117" s="12"/>
      <c r="AZ117" s="12"/>
      <c r="BA117" s="12"/>
      <c r="BB117" s="12"/>
      <c r="BC117" s="12"/>
      <c r="BD117" s="12"/>
      <c r="BE117" s="12"/>
      <c r="BF117" s="12"/>
      <c r="BH117" s="17"/>
      <c r="BP117" s="16"/>
    </row>
    <row r="118" spans="2:68" ht="13.2" x14ac:dyDescent="0.25">
      <c r="B118" s="65">
        <v>34</v>
      </c>
      <c r="C118" s="229">
        <v>0.11</v>
      </c>
      <c r="D118" s="182" t="s">
        <v>155</v>
      </c>
      <c r="E118" s="183"/>
      <c r="F118" s="183"/>
      <c r="G118" s="183"/>
      <c r="H118" s="201"/>
      <c r="I118" s="184"/>
      <c r="K118" s="172"/>
      <c r="AI118" s="189"/>
      <c r="AK118" s="189"/>
      <c r="AL118" s="189"/>
      <c r="AM118" s="189"/>
      <c r="AN118" s="189"/>
      <c r="AY118" s="12"/>
      <c r="AZ118" s="12"/>
      <c r="BA118" s="12"/>
      <c r="BB118" s="12"/>
      <c r="BC118" s="12"/>
      <c r="BD118" s="12"/>
      <c r="BE118" s="12"/>
      <c r="BF118" s="12"/>
      <c r="BH118" s="17"/>
      <c r="BP118" s="16"/>
    </row>
    <row r="119" spans="2:68" ht="13.2" x14ac:dyDescent="0.25">
      <c r="B119" s="65">
        <v>35</v>
      </c>
      <c r="C119" s="229">
        <v>1.19</v>
      </c>
      <c r="D119" s="182" t="s">
        <v>156</v>
      </c>
      <c r="E119" s="183"/>
      <c r="F119" s="183"/>
      <c r="G119" s="183"/>
      <c r="H119" s="201"/>
      <c r="I119" s="184"/>
      <c r="K119" s="172"/>
      <c r="AI119" s="189"/>
      <c r="AK119" s="189"/>
      <c r="AL119" s="189"/>
      <c r="AM119" s="189"/>
      <c r="AN119" s="189"/>
      <c r="AY119" s="12"/>
      <c r="AZ119" s="12"/>
      <c r="BA119" s="12"/>
      <c r="BB119" s="12"/>
      <c r="BC119" s="12"/>
      <c r="BD119" s="12"/>
      <c r="BE119" s="12"/>
      <c r="BF119" s="12"/>
      <c r="BH119" s="17"/>
      <c r="BP119" s="16"/>
    </row>
    <row r="120" spans="2:68" ht="13.2" x14ac:dyDescent="0.25">
      <c r="B120" s="65">
        <v>36</v>
      </c>
      <c r="C120" s="229">
        <v>3.47</v>
      </c>
      <c r="D120" s="182" t="s">
        <v>157</v>
      </c>
      <c r="E120" s="183"/>
      <c r="F120" s="183"/>
      <c r="G120" s="183"/>
      <c r="H120" s="201"/>
      <c r="I120" s="184"/>
      <c r="K120" s="172"/>
      <c r="AI120" s="189"/>
      <c r="AK120" s="189"/>
      <c r="AL120" s="189"/>
      <c r="AM120" s="189"/>
      <c r="AN120" s="189"/>
      <c r="AY120" s="12"/>
      <c r="AZ120" s="12"/>
      <c r="BA120" s="12"/>
      <c r="BB120" s="12"/>
      <c r="BC120" s="12"/>
      <c r="BD120" s="12"/>
      <c r="BE120" s="12"/>
      <c r="BF120" s="12"/>
      <c r="BH120" s="17"/>
      <c r="BP120" s="16"/>
    </row>
    <row r="121" spans="2:68" ht="13.2" x14ac:dyDescent="0.25">
      <c r="B121" s="65">
        <v>37</v>
      </c>
      <c r="C121" s="229">
        <v>12.54</v>
      </c>
      <c r="D121" s="182" t="s">
        <v>158</v>
      </c>
      <c r="E121" s="183"/>
      <c r="F121" s="183"/>
      <c r="G121" s="183"/>
      <c r="H121" s="201"/>
      <c r="I121" s="184"/>
      <c r="K121" s="172"/>
      <c r="AI121" s="189"/>
      <c r="AK121" s="189"/>
      <c r="AL121" s="189"/>
      <c r="AM121" s="189"/>
      <c r="AN121" s="189"/>
      <c r="AY121" s="12"/>
      <c r="AZ121" s="12"/>
      <c r="BA121" s="12"/>
      <c r="BB121" s="12"/>
      <c r="BC121" s="12"/>
      <c r="BD121" s="12"/>
      <c r="BE121" s="12"/>
      <c r="BF121" s="12"/>
      <c r="BH121" s="17"/>
      <c r="BP121" s="16"/>
    </row>
    <row r="122" spans="2:68" ht="13.2" x14ac:dyDescent="0.25">
      <c r="B122" s="65">
        <v>38</v>
      </c>
      <c r="C122" s="229">
        <v>1.48</v>
      </c>
      <c r="D122" s="182" t="s">
        <v>159</v>
      </c>
      <c r="E122" s="183"/>
      <c r="F122" s="183"/>
      <c r="G122" s="183"/>
      <c r="H122" s="201"/>
      <c r="I122" s="184"/>
      <c r="K122" s="172"/>
      <c r="AI122" s="189"/>
      <c r="AK122" s="189"/>
      <c r="AL122" s="189"/>
      <c r="AM122" s="189"/>
      <c r="AN122" s="189"/>
      <c r="AY122" s="12"/>
      <c r="AZ122" s="12"/>
      <c r="BA122" s="12"/>
      <c r="BB122" s="12"/>
      <c r="BC122" s="12"/>
      <c r="BD122" s="12"/>
      <c r="BE122" s="12"/>
      <c r="BF122" s="12"/>
      <c r="BH122" s="17"/>
      <c r="BP122" s="16"/>
    </row>
    <row r="123" spans="2:68" ht="13.2" x14ac:dyDescent="0.25">
      <c r="B123" s="65">
        <v>39</v>
      </c>
      <c r="C123" s="229">
        <v>0.69</v>
      </c>
      <c r="D123" s="182" t="s">
        <v>160</v>
      </c>
      <c r="E123" s="183"/>
      <c r="F123" s="183"/>
      <c r="G123" s="183"/>
      <c r="H123" s="201"/>
      <c r="I123" s="184"/>
      <c r="K123" s="172"/>
      <c r="AI123" s="189"/>
      <c r="AK123" s="189"/>
      <c r="AL123" s="189"/>
      <c r="AM123" s="189"/>
      <c r="AN123" s="189"/>
      <c r="AY123" s="12"/>
      <c r="AZ123" s="12"/>
      <c r="BA123" s="12"/>
      <c r="BB123" s="12"/>
      <c r="BC123" s="12"/>
      <c r="BD123" s="12"/>
      <c r="BE123" s="12"/>
      <c r="BF123" s="12"/>
      <c r="BH123" s="17"/>
      <c r="BP123" s="16"/>
    </row>
    <row r="124" spans="2:68" ht="13.2" x14ac:dyDescent="0.25">
      <c r="B124" s="65">
        <v>40</v>
      </c>
      <c r="C124" s="229">
        <v>1.3</v>
      </c>
      <c r="D124" s="182" t="s">
        <v>161</v>
      </c>
      <c r="E124" s="183"/>
      <c r="F124" s="183"/>
      <c r="G124" s="183"/>
      <c r="H124" s="201"/>
      <c r="I124" s="184"/>
      <c r="K124" s="172"/>
      <c r="AI124" s="189"/>
      <c r="AK124" s="189"/>
      <c r="AL124" s="189"/>
      <c r="AM124" s="189"/>
      <c r="AN124" s="189"/>
      <c r="AY124" s="12"/>
      <c r="AZ124" s="12"/>
      <c r="BA124" s="12"/>
      <c r="BB124" s="12"/>
      <c r="BC124" s="12"/>
      <c r="BD124" s="12"/>
      <c r="BE124" s="12"/>
      <c r="BF124" s="12"/>
      <c r="BH124" s="17"/>
      <c r="BP124" s="16"/>
    </row>
    <row r="125" spans="2:68" ht="13.2" x14ac:dyDescent="0.25">
      <c r="B125" s="65">
        <v>41</v>
      </c>
      <c r="C125" s="229">
        <v>0.9</v>
      </c>
      <c r="D125" s="182" t="s">
        <v>162</v>
      </c>
      <c r="E125" s="183"/>
      <c r="F125" s="183"/>
      <c r="G125" s="183"/>
      <c r="H125" s="201"/>
      <c r="I125" s="184"/>
      <c r="K125" s="172"/>
      <c r="AI125" s="189"/>
      <c r="AK125" s="189"/>
      <c r="AL125" s="189"/>
      <c r="AM125" s="189"/>
      <c r="AN125" s="189"/>
      <c r="AY125" s="12"/>
      <c r="AZ125" s="12"/>
      <c r="BA125" s="12"/>
      <c r="BB125" s="12"/>
      <c r="BC125" s="12"/>
      <c r="BD125" s="12"/>
      <c r="BE125" s="12"/>
      <c r="BF125" s="12"/>
      <c r="BH125" s="17"/>
      <c r="BP125" s="16"/>
    </row>
    <row r="126" spans="2:68" ht="13.2" x14ac:dyDescent="0.25">
      <c r="B126" s="65">
        <v>42</v>
      </c>
      <c r="C126" s="229">
        <v>1.25</v>
      </c>
      <c r="D126" s="182" t="s">
        <v>163</v>
      </c>
      <c r="E126" s="183"/>
      <c r="F126" s="183"/>
      <c r="G126" s="183"/>
      <c r="H126" s="201"/>
      <c r="I126" s="184"/>
      <c r="K126" s="172"/>
      <c r="AI126" s="189"/>
      <c r="AK126" s="189"/>
      <c r="AL126" s="189"/>
      <c r="AM126" s="189"/>
      <c r="AN126" s="189"/>
      <c r="AY126" s="12"/>
      <c r="AZ126" s="12"/>
      <c r="BA126" s="12"/>
      <c r="BB126" s="12"/>
      <c r="BC126" s="12"/>
      <c r="BD126" s="12"/>
      <c r="BE126" s="12"/>
      <c r="BF126" s="12"/>
      <c r="BH126" s="17"/>
      <c r="BP126" s="16"/>
    </row>
    <row r="127" spans="2:68" ht="13.2" x14ac:dyDescent="0.25">
      <c r="B127" s="65">
        <v>43</v>
      </c>
      <c r="C127" s="229">
        <v>0.82</v>
      </c>
      <c r="D127" s="182" t="s">
        <v>164</v>
      </c>
      <c r="E127" s="183"/>
      <c r="F127" s="183"/>
      <c r="G127" s="183"/>
      <c r="H127" s="201"/>
      <c r="I127" s="184"/>
      <c r="AI127" s="189"/>
      <c r="AK127" s="189"/>
      <c r="AL127" s="189"/>
      <c r="AM127" s="189"/>
      <c r="AN127" s="189"/>
      <c r="AY127" s="12"/>
      <c r="AZ127" s="12"/>
      <c r="BA127" s="12"/>
      <c r="BB127" s="12"/>
      <c r="BC127" s="12"/>
      <c r="BD127" s="12"/>
      <c r="BE127" s="12"/>
      <c r="BF127" s="12"/>
      <c r="BH127" s="17"/>
      <c r="BP127" s="16"/>
    </row>
    <row r="128" spans="2:68" ht="13.2" x14ac:dyDescent="0.25">
      <c r="B128" s="65">
        <v>44</v>
      </c>
      <c r="C128" s="229">
        <v>1</v>
      </c>
      <c r="D128" s="182" t="s">
        <v>165</v>
      </c>
      <c r="E128" s="183"/>
      <c r="F128" s="183"/>
      <c r="G128" s="183"/>
      <c r="H128" s="201"/>
      <c r="I128" s="184"/>
      <c r="AI128" s="189"/>
      <c r="AK128" s="189"/>
      <c r="AL128" s="189"/>
      <c r="AM128" s="189"/>
      <c r="AN128" s="189"/>
      <c r="AY128" s="12"/>
      <c r="AZ128" s="12"/>
      <c r="BA128" s="12"/>
      <c r="BB128" s="12"/>
      <c r="BC128" s="12"/>
      <c r="BD128" s="12"/>
      <c r="BE128" s="12"/>
      <c r="BF128" s="12"/>
      <c r="BH128" s="17"/>
      <c r="BP128" s="16"/>
    </row>
    <row r="129" spans="2:68" ht="13.2" x14ac:dyDescent="0.25">
      <c r="B129" s="65">
        <v>45</v>
      </c>
      <c r="C129" s="229">
        <v>0.59</v>
      </c>
      <c r="D129" s="174" t="s">
        <v>166</v>
      </c>
      <c r="F129" s="183"/>
      <c r="G129" s="183"/>
      <c r="H129" s="201"/>
      <c r="I129" s="184"/>
      <c r="AI129" s="189"/>
      <c r="AK129" s="189"/>
      <c r="AL129" s="189"/>
      <c r="AM129" s="189"/>
      <c r="AN129" s="189"/>
      <c r="AY129" s="12"/>
      <c r="AZ129" s="12"/>
      <c r="BA129" s="12"/>
      <c r="BB129" s="12"/>
      <c r="BC129" s="12"/>
      <c r="BD129" s="12"/>
      <c r="BE129" s="12"/>
      <c r="BF129" s="12"/>
      <c r="BH129" s="17"/>
      <c r="BP129" s="16"/>
    </row>
    <row r="130" spans="2:68" ht="13.2" x14ac:dyDescent="0.25">
      <c r="B130" s="65">
        <v>46</v>
      </c>
      <c r="C130" s="229">
        <v>0.59</v>
      </c>
      <c r="D130" s="16" t="s">
        <v>167</v>
      </c>
      <c r="F130" s="183"/>
      <c r="G130" s="183"/>
      <c r="H130" s="201"/>
      <c r="I130" s="184"/>
      <c r="AI130" s="189"/>
      <c r="AK130" s="189"/>
      <c r="AL130" s="189"/>
      <c r="AM130" s="189"/>
      <c r="AN130" s="189"/>
      <c r="AY130" s="12"/>
      <c r="AZ130" s="12"/>
      <c r="BA130" s="12"/>
      <c r="BB130" s="12"/>
      <c r="BC130" s="12"/>
      <c r="BD130" s="12"/>
      <c r="BE130" s="12"/>
      <c r="BF130" s="12"/>
      <c r="BH130" s="17"/>
      <c r="BP130" s="16"/>
    </row>
    <row r="131" spans="2:68" ht="13.2" x14ac:dyDescent="0.25">
      <c r="B131" s="65">
        <v>47</v>
      </c>
      <c r="C131" s="229">
        <v>0.92</v>
      </c>
      <c r="D131" s="16" t="s">
        <v>168</v>
      </c>
      <c r="F131" s="183"/>
      <c r="G131" s="183"/>
      <c r="H131" s="201"/>
      <c r="I131" s="184"/>
      <c r="AI131" s="189"/>
      <c r="AK131" s="189"/>
      <c r="AL131" s="189"/>
      <c r="AM131" s="189"/>
      <c r="AN131" s="189"/>
      <c r="AY131" s="12"/>
      <c r="AZ131" s="12"/>
      <c r="BA131" s="12"/>
      <c r="BB131" s="12"/>
      <c r="BC131" s="12"/>
      <c r="BD131" s="12"/>
      <c r="BE131" s="12"/>
      <c r="BF131" s="12"/>
      <c r="BH131" s="17"/>
      <c r="BP131" s="16"/>
    </row>
    <row r="132" spans="2:68" ht="13.2" x14ac:dyDescent="0.25">
      <c r="B132" s="65">
        <v>48</v>
      </c>
      <c r="C132" s="229">
        <v>1.55</v>
      </c>
      <c r="D132" s="16" t="s">
        <v>169</v>
      </c>
      <c r="F132" s="183"/>
      <c r="G132" s="183"/>
      <c r="H132" s="201"/>
      <c r="I132" s="184"/>
      <c r="AI132" s="189"/>
      <c r="AK132" s="189"/>
      <c r="AL132" s="189"/>
      <c r="AM132" s="189"/>
      <c r="AN132" s="189"/>
      <c r="AY132" s="12"/>
      <c r="AZ132" s="12"/>
      <c r="BA132" s="12"/>
      <c r="BB132" s="12"/>
      <c r="BC132" s="12"/>
      <c r="BD132" s="12"/>
      <c r="BE132" s="12"/>
      <c r="BF132" s="12"/>
      <c r="BH132" s="17"/>
      <c r="BP132" s="16"/>
    </row>
    <row r="133" spans="2:68" ht="13.2" x14ac:dyDescent="0.25">
      <c r="B133" s="65">
        <v>49</v>
      </c>
      <c r="C133" s="229">
        <v>0.87</v>
      </c>
      <c r="D133" s="16" t="s">
        <v>170</v>
      </c>
      <c r="F133" s="183"/>
      <c r="G133" s="183"/>
      <c r="H133" s="201"/>
      <c r="I133" s="184"/>
      <c r="AI133" s="189"/>
      <c r="AK133" s="189"/>
      <c r="AL133" s="189"/>
      <c r="AM133" s="189"/>
      <c r="AN133" s="189"/>
      <c r="AY133" s="12"/>
      <c r="AZ133" s="12"/>
      <c r="BA133" s="12"/>
      <c r="BB133" s="12"/>
      <c r="BC133" s="12"/>
      <c r="BD133" s="12"/>
      <c r="BE133" s="12"/>
      <c r="BF133" s="12"/>
      <c r="BH133" s="17"/>
      <c r="BP133" s="16"/>
    </row>
    <row r="134" spans="2:68" ht="13.2" x14ac:dyDescent="0.25">
      <c r="B134" s="65">
        <v>50</v>
      </c>
      <c r="C134" s="229">
        <v>0.87</v>
      </c>
      <c r="D134" s="16" t="s">
        <v>171</v>
      </c>
      <c r="F134" s="183"/>
      <c r="G134" s="183"/>
      <c r="H134" s="201"/>
      <c r="I134" s="184"/>
      <c r="AI134" s="189"/>
      <c r="AK134" s="189"/>
      <c r="AL134" s="189"/>
      <c r="AM134" s="189"/>
      <c r="AN134" s="189"/>
      <c r="AY134" s="12"/>
      <c r="AZ134" s="12"/>
      <c r="BA134" s="12"/>
      <c r="BB134" s="12"/>
      <c r="BC134" s="12"/>
      <c r="BD134" s="12"/>
      <c r="BE134" s="12"/>
      <c r="BF134" s="12"/>
      <c r="BH134" s="17"/>
      <c r="BP134" s="16"/>
    </row>
    <row r="135" spans="2:68" ht="13.2" x14ac:dyDescent="0.25">
      <c r="B135" s="65">
        <v>51</v>
      </c>
      <c r="C135" s="229">
        <v>0.31</v>
      </c>
      <c r="D135" s="16" t="s">
        <v>172</v>
      </c>
      <c r="F135" s="183"/>
      <c r="G135" s="183"/>
      <c r="H135" s="201"/>
      <c r="I135" s="184"/>
      <c r="AI135" s="189"/>
      <c r="AK135" s="189"/>
      <c r="AL135" s="189"/>
      <c r="AM135" s="189"/>
      <c r="AN135" s="189"/>
      <c r="AY135" s="12"/>
      <c r="AZ135" s="12"/>
      <c r="BA135" s="12"/>
      <c r="BB135" s="12"/>
      <c r="BC135" s="12"/>
      <c r="BD135" s="12"/>
      <c r="BE135" s="12"/>
      <c r="BF135" s="12"/>
      <c r="BH135" s="17"/>
      <c r="BP135" s="16"/>
    </row>
    <row r="136" spans="2:68" ht="13.2" x14ac:dyDescent="0.25">
      <c r="B136" s="65">
        <v>52</v>
      </c>
      <c r="C136" s="229">
        <v>0.24</v>
      </c>
      <c r="D136" s="16" t="s">
        <v>173</v>
      </c>
      <c r="F136" s="183"/>
      <c r="G136" s="183"/>
      <c r="H136" s="201"/>
      <c r="I136" s="184"/>
      <c r="AI136" s="189"/>
      <c r="AK136" s="189"/>
      <c r="AL136" s="189"/>
      <c r="AM136" s="189"/>
      <c r="AN136" s="189"/>
      <c r="AY136" s="12"/>
      <c r="AZ136" s="12"/>
      <c r="BA136" s="12"/>
      <c r="BB136" s="12"/>
      <c r="BC136" s="12"/>
      <c r="BD136" s="12"/>
      <c r="BE136" s="12"/>
      <c r="BF136" s="12"/>
      <c r="BH136" s="17"/>
      <c r="BP136" s="16"/>
    </row>
    <row r="137" spans="2:68" ht="13.2" x14ac:dyDescent="0.25">
      <c r="B137" s="65">
        <v>53</v>
      </c>
      <c r="C137" s="229">
        <v>0.43</v>
      </c>
      <c r="D137" s="16" t="s">
        <v>174</v>
      </c>
      <c r="F137" s="183"/>
      <c r="G137" s="183"/>
      <c r="H137" s="201"/>
      <c r="I137" s="184"/>
      <c r="AI137" s="189"/>
      <c r="AK137" s="189"/>
      <c r="AL137" s="189"/>
      <c r="AM137" s="189"/>
      <c r="AN137" s="189"/>
      <c r="AY137" s="12"/>
      <c r="AZ137" s="12"/>
      <c r="BA137" s="12"/>
      <c r="BB137" s="12"/>
      <c r="BC137" s="12"/>
      <c r="BD137" s="12"/>
      <c r="BE137" s="12"/>
      <c r="BF137" s="12"/>
      <c r="BH137" s="17"/>
      <c r="BP137" s="16"/>
    </row>
    <row r="138" spans="2:68" ht="13.2" x14ac:dyDescent="0.25">
      <c r="B138" s="65">
        <v>54</v>
      </c>
      <c r="C138" s="229">
        <v>0.16</v>
      </c>
      <c r="D138" s="16" t="s">
        <v>175</v>
      </c>
      <c r="F138" s="183"/>
      <c r="G138" s="183"/>
      <c r="H138" s="201"/>
      <c r="I138" s="184"/>
      <c r="AI138" s="189"/>
      <c r="AK138" s="189"/>
      <c r="AL138" s="189"/>
      <c r="AM138" s="189"/>
      <c r="AN138" s="189"/>
      <c r="AY138" s="12"/>
      <c r="AZ138" s="12"/>
      <c r="BA138" s="12"/>
      <c r="BB138" s="12"/>
      <c r="BC138" s="12"/>
      <c r="BD138" s="12"/>
      <c r="BE138" s="12"/>
      <c r="BF138" s="12"/>
      <c r="BH138" s="17"/>
      <c r="BP138" s="16"/>
    </row>
    <row r="139" spans="2:68" ht="13.2" x14ac:dyDescent="0.25">
      <c r="B139" s="65">
        <v>55</v>
      </c>
      <c r="C139" s="229">
        <v>2.14</v>
      </c>
      <c r="D139" s="16" t="s">
        <v>176</v>
      </c>
      <c r="F139" s="183"/>
      <c r="G139" s="183"/>
      <c r="H139" s="201"/>
      <c r="I139" s="184"/>
      <c r="AI139" s="189"/>
      <c r="AK139" s="189"/>
      <c r="AL139" s="189"/>
      <c r="AM139" s="189"/>
      <c r="AN139" s="189"/>
      <c r="AY139" s="12"/>
      <c r="AZ139" s="12"/>
      <c r="BA139" s="12"/>
      <c r="BB139" s="12"/>
      <c r="BC139" s="12"/>
      <c r="BD139" s="12"/>
      <c r="BE139" s="12"/>
      <c r="BF139" s="12"/>
      <c r="BH139" s="17"/>
      <c r="BP139" s="16"/>
    </row>
    <row r="140" spans="2:68" ht="13.2" x14ac:dyDescent="0.25">
      <c r="B140" s="65">
        <v>56</v>
      </c>
      <c r="C140" s="229">
        <v>1.27</v>
      </c>
      <c r="D140" s="16" t="s">
        <v>177</v>
      </c>
      <c r="F140" s="183"/>
      <c r="G140" s="183"/>
      <c r="H140" s="201"/>
      <c r="I140" s="184"/>
      <c r="AI140" s="189"/>
      <c r="AK140" s="189"/>
      <c r="AL140" s="189"/>
      <c r="AM140" s="189"/>
      <c r="AN140" s="189"/>
      <c r="AY140" s="12"/>
      <c r="AZ140" s="12"/>
      <c r="BA140" s="12"/>
      <c r="BB140" s="12"/>
      <c r="BC140" s="12"/>
      <c r="BD140" s="12"/>
      <c r="BE140" s="12"/>
      <c r="BF140" s="12"/>
      <c r="BH140" s="17"/>
      <c r="BP140" s="16"/>
    </row>
    <row r="141" spans="2:68" ht="13.2" x14ac:dyDescent="0.25">
      <c r="B141" s="65">
        <v>57</v>
      </c>
      <c r="C141" s="229">
        <v>0.37</v>
      </c>
      <c r="D141" s="16" t="s">
        <v>178</v>
      </c>
      <c r="F141" s="183"/>
      <c r="G141" s="183"/>
      <c r="H141" s="201"/>
      <c r="I141" s="184"/>
      <c r="AI141" s="189"/>
      <c r="AK141" s="189"/>
      <c r="AL141" s="189"/>
      <c r="AM141" s="189"/>
      <c r="AN141" s="189"/>
      <c r="AY141" s="12"/>
      <c r="AZ141" s="12"/>
      <c r="BA141" s="12"/>
      <c r="BB141" s="12"/>
      <c r="BC141" s="12"/>
      <c r="BD141" s="12"/>
      <c r="BE141" s="12"/>
      <c r="BF141" s="12"/>
      <c r="BH141" s="17"/>
      <c r="BP141" s="16"/>
    </row>
    <row r="142" spans="2:68" ht="13.2" x14ac:dyDescent="0.25">
      <c r="B142" s="65">
        <v>58</v>
      </c>
      <c r="C142" s="229">
        <v>0.3</v>
      </c>
      <c r="D142" s="16" t="s">
        <v>179</v>
      </c>
      <c r="F142" s="183"/>
      <c r="G142" s="183"/>
      <c r="H142" s="201"/>
      <c r="I142" s="184"/>
      <c r="AI142" s="189"/>
      <c r="AK142" s="189"/>
      <c r="AL142" s="189"/>
      <c r="AM142" s="189"/>
      <c r="AN142" s="189"/>
      <c r="AY142" s="12"/>
      <c r="AZ142" s="12"/>
      <c r="BA142" s="12"/>
      <c r="BB142" s="12"/>
      <c r="BC142" s="12"/>
      <c r="BD142" s="12"/>
      <c r="BE142" s="12"/>
      <c r="BF142" s="12"/>
      <c r="BH142" s="17"/>
      <c r="BP142" s="16"/>
    </row>
    <row r="143" spans="2:68" x14ac:dyDescent="0.3">
      <c r="B143" s="65">
        <v>59</v>
      </c>
      <c r="C143" s="229">
        <v>0.28999999999999998</v>
      </c>
      <c r="D143" s="16" t="s">
        <v>180</v>
      </c>
      <c r="F143" s="183"/>
      <c r="G143" s="183"/>
      <c r="H143" s="201"/>
      <c r="I143" s="184"/>
      <c r="AI143" s="189"/>
      <c r="AK143" s="189"/>
      <c r="AL143" s="189"/>
      <c r="AM143" s="189"/>
      <c r="AN143" s="189"/>
      <c r="AY143" s="12"/>
      <c r="AZ143" s="12"/>
      <c r="BA143" s="12"/>
      <c r="BB143" s="12"/>
      <c r="BC143" s="12"/>
      <c r="BD143" s="12"/>
      <c r="BE143" s="12"/>
      <c r="BF143" s="12"/>
    </row>
    <row r="144" spans="2:68" x14ac:dyDescent="0.3">
      <c r="B144" s="65">
        <v>60</v>
      </c>
      <c r="C144" s="229">
        <v>2.69</v>
      </c>
      <c r="D144" s="16" t="s">
        <v>181</v>
      </c>
      <c r="F144" s="183"/>
      <c r="G144" s="183"/>
      <c r="H144" s="201"/>
      <c r="I144" s="184"/>
      <c r="AI144" s="189"/>
      <c r="AK144" s="189"/>
      <c r="AL144" s="189"/>
      <c r="AM144" s="189"/>
      <c r="AN144" s="189"/>
      <c r="AY144" s="12"/>
      <c r="AZ144" s="12"/>
      <c r="BA144" s="12"/>
      <c r="BB144" s="12"/>
      <c r="BC144" s="12"/>
      <c r="BD144" s="12"/>
      <c r="BE144" s="12"/>
      <c r="BF144" s="12"/>
    </row>
    <row r="145" spans="2:68" x14ac:dyDescent="0.3">
      <c r="B145" s="65">
        <v>61</v>
      </c>
      <c r="C145" s="229">
        <v>1.34</v>
      </c>
      <c r="D145" s="16" t="s">
        <v>182</v>
      </c>
      <c r="F145" s="183"/>
      <c r="G145" s="183"/>
      <c r="H145" s="201"/>
      <c r="I145" s="184"/>
      <c r="AI145" s="189"/>
      <c r="AK145" s="189"/>
      <c r="AL145" s="189"/>
      <c r="AM145" s="189"/>
      <c r="AN145" s="189"/>
      <c r="AY145" s="12"/>
      <c r="AZ145" s="12"/>
      <c r="BA145" s="12"/>
      <c r="BB145" s="12"/>
      <c r="BC145" s="12"/>
      <c r="BD145" s="12"/>
      <c r="BE145" s="12"/>
      <c r="BF145" s="12"/>
    </row>
    <row r="146" spans="2:68" x14ac:dyDescent="0.3">
      <c r="B146" s="65">
        <v>62</v>
      </c>
      <c r="C146" s="229">
        <v>2.85</v>
      </c>
      <c r="D146" s="16" t="s">
        <v>183</v>
      </c>
      <c r="F146" s="183"/>
      <c r="G146" s="183"/>
      <c r="H146" s="201"/>
      <c r="I146" s="184"/>
      <c r="AI146" s="189"/>
      <c r="AK146" s="189"/>
      <c r="AL146" s="189"/>
      <c r="AM146" s="189"/>
      <c r="AN146" s="189"/>
      <c r="AY146" s="12"/>
      <c r="AZ146" s="12"/>
      <c r="BA146" s="12"/>
      <c r="BB146" s="12"/>
      <c r="BC146" s="12"/>
      <c r="BD146" s="12"/>
      <c r="BE146" s="12"/>
      <c r="BF146" s="12"/>
    </row>
    <row r="147" spans="2:68" x14ac:dyDescent="0.3">
      <c r="B147" s="65">
        <v>99</v>
      </c>
      <c r="C147" s="229">
        <v>0.51</v>
      </c>
      <c r="D147" s="16" t="s">
        <v>184</v>
      </c>
      <c r="F147" s="183"/>
      <c r="G147" s="183"/>
      <c r="H147" s="201"/>
      <c r="I147" s="184"/>
      <c r="M147" s="161"/>
      <c r="N147" s="16"/>
      <c r="P147" s="187"/>
      <c r="AA147" s="16"/>
      <c r="AH147" s="189"/>
      <c r="AJ147" s="189"/>
      <c r="AK147" s="189"/>
      <c r="AL147" s="189"/>
      <c r="AM147" s="189"/>
      <c r="AX147" s="12"/>
      <c r="AY147" s="12"/>
      <c r="AZ147" s="12"/>
      <c r="BA147" s="12"/>
      <c r="BB147" s="12"/>
      <c r="BC147" s="12"/>
      <c r="BD147" s="12"/>
      <c r="BE147" s="12"/>
      <c r="BF147" s="12"/>
    </row>
    <row r="148" spans="2:68" x14ac:dyDescent="0.3">
      <c r="AI148" s="189"/>
      <c r="AK148" s="189"/>
      <c r="AL148" s="189"/>
      <c r="AM148" s="189"/>
      <c r="AN148" s="189"/>
      <c r="AY148" s="12"/>
      <c r="AZ148" s="12"/>
      <c r="BA148" s="12"/>
      <c r="BB148" s="12"/>
      <c r="BC148" s="12"/>
      <c r="BD148" s="12"/>
      <c r="BE148" s="12"/>
      <c r="BG148" s="15"/>
      <c r="BH148" s="16"/>
      <c r="BO148" s="17"/>
      <c r="BP148" s="16"/>
    </row>
    <row r="149" spans="2:68" x14ac:dyDescent="0.3">
      <c r="AI149" s="189"/>
      <c r="AK149" s="189"/>
      <c r="AL149" s="189"/>
      <c r="AM149" s="189"/>
      <c r="AN149" s="189"/>
      <c r="AY149" s="12"/>
      <c r="AZ149" s="12"/>
      <c r="BA149" s="12"/>
      <c r="BB149" s="12"/>
      <c r="BC149" s="12"/>
      <c r="BD149" s="12"/>
      <c r="BE149" s="12"/>
      <c r="BF149" s="12"/>
    </row>
    <row r="150" spans="2:68" ht="24.6" x14ac:dyDescent="0.3">
      <c r="B150" s="190" t="s">
        <v>185</v>
      </c>
      <c r="C150" s="190" t="s">
        <v>186</v>
      </c>
      <c r="D150" s="190" t="s">
        <v>187</v>
      </c>
      <c r="AI150" s="189"/>
      <c r="AK150" s="189"/>
      <c r="AL150" s="189"/>
      <c r="AM150" s="189"/>
      <c r="AN150" s="189"/>
      <c r="AY150" s="12"/>
      <c r="AZ150" s="12"/>
      <c r="BA150" s="12"/>
      <c r="BB150" s="12"/>
      <c r="BC150" s="12"/>
      <c r="BD150" s="12"/>
      <c r="BE150" s="12"/>
      <c r="BF150" s="12"/>
    </row>
    <row r="151" spans="2:68" x14ac:dyDescent="0.3">
      <c r="B151" s="191">
        <v>0</v>
      </c>
      <c r="C151" s="152">
        <f>3*12</f>
        <v>36</v>
      </c>
      <c r="D151" s="152">
        <f>3.24*12</f>
        <v>38.880000000000003</v>
      </c>
      <c r="E151" s="192"/>
      <c r="AI151" s="189"/>
      <c r="AK151" s="189"/>
      <c r="AL151" s="189"/>
      <c r="AM151" s="189"/>
      <c r="AN151" s="189"/>
      <c r="AY151" s="12"/>
      <c r="AZ151" s="12"/>
      <c r="BA151" s="12"/>
      <c r="BB151" s="12"/>
      <c r="BC151" s="12"/>
      <c r="BD151" s="12"/>
      <c r="BE151" s="12"/>
      <c r="BF151" s="12"/>
    </row>
    <row r="152" spans="2:68" x14ac:dyDescent="0.3">
      <c r="B152" s="191"/>
      <c r="C152" s="152">
        <f>6*12</f>
        <v>72</v>
      </c>
      <c r="D152" s="152">
        <f>6.48*12</f>
        <v>77.760000000000005</v>
      </c>
      <c r="E152" s="192"/>
      <c r="AI152" s="189"/>
      <c r="AK152" s="189"/>
      <c r="AL152" s="189"/>
      <c r="AM152" s="189"/>
      <c r="AN152" s="189"/>
      <c r="AY152" s="12"/>
      <c r="AZ152" s="12"/>
      <c r="BA152" s="12"/>
      <c r="BB152" s="12"/>
      <c r="BC152" s="12"/>
      <c r="BD152" s="12"/>
      <c r="BE152" s="12"/>
      <c r="BF152" s="12"/>
    </row>
    <row r="153" spans="2:68" x14ac:dyDescent="0.3">
      <c r="B153" s="191"/>
      <c r="C153" s="152">
        <f>9*12</f>
        <v>108</v>
      </c>
      <c r="D153" s="152">
        <f>9.72*12</f>
        <v>116.64000000000001</v>
      </c>
      <c r="E153" s="192"/>
      <c r="AI153" s="189"/>
      <c r="AK153" s="189"/>
      <c r="AL153" s="189"/>
      <c r="AM153" s="189"/>
      <c r="AN153" s="189"/>
      <c r="AY153" s="12"/>
      <c r="AZ153" s="12"/>
      <c r="BA153" s="12"/>
      <c r="BB153" s="12"/>
      <c r="BC153" s="12"/>
      <c r="BD153" s="12"/>
      <c r="BE153" s="12"/>
      <c r="BF153" s="12"/>
    </row>
    <row r="154" spans="2:68" x14ac:dyDescent="0.3">
      <c r="B154" s="191"/>
      <c r="C154" s="152">
        <f>12*12</f>
        <v>144</v>
      </c>
      <c r="D154" s="152">
        <f>12.96*12</f>
        <v>155.52000000000001</v>
      </c>
      <c r="E154" s="192"/>
      <c r="AI154" s="189"/>
      <c r="AK154" s="189"/>
      <c r="AL154" s="189"/>
      <c r="AM154" s="189"/>
      <c r="AN154" s="189"/>
      <c r="AY154" s="12"/>
      <c r="AZ154" s="12"/>
      <c r="BA154" s="12"/>
      <c r="BB154" s="12"/>
      <c r="BC154" s="12"/>
      <c r="BD154" s="12"/>
      <c r="BE154" s="12"/>
      <c r="BF154" s="12"/>
    </row>
    <row r="155" spans="2:68" x14ac:dyDescent="0.3">
      <c r="B155" s="191"/>
      <c r="C155" s="152">
        <f>15*12</f>
        <v>180</v>
      </c>
      <c r="D155" s="152">
        <f>16.2*12</f>
        <v>194.39999999999998</v>
      </c>
      <c r="E155" s="192"/>
      <c r="AH155" s="189"/>
      <c r="AI155" s="189"/>
      <c r="AK155" s="189"/>
      <c r="AL155" s="189"/>
      <c r="AM155" s="189"/>
      <c r="AN155" s="189"/>
      <c r="AY155" s="12"/>
      <c r="AZ155" s="12"/>
      <c r="BA155" s="12"/>
      <c r="BB155" s="12"/>
      <c r="BC155" s="12"/>
      <c r="BD155" s="12"/>
      <c r="BE155" s="12"/>
      <c r="BF155" s="12"/>
    </row>
    <row r="156" spans="2:68" x14ac:dyDescent="0.3">
      <c r="B156" s="191"/>
      <c r="C156" s="152">
        <f>15*12</f>
        <v>180</v>
      </c>
      <c r="D156" s="152">
        <f>16.2*12</f>
        <v>194.39999999999998</v>
      </c>
      <c r="E156" s="192"/>
      <c r="AH156" s="189"/>
      <c r="AI156" s="189"/>
      <c r="AK156" s="189"/>
      <c r="AL156" s="189"/>
      <c r="AM156" s="189"/>
      <c r="AN156" s="189"/>
      <c r="AY156" s="12"/>
      <c r="AZ156" s="12"/>
      <c r="BA156" s="12"/>
      <c r="BB156" s="12"/>
      <c r="BC156" s="12"/>
      <c r="BD156" s="12"/>
      <c r="BE156" s="12"/>
      <c r="BF156" s="12"/>
    </row>
    <row r="157" spans="2:68" x14ac:dyDescent="0.3">
      <c r="C157" s="189"/>
      <c r="D157" s="189"/>
      <c r="AH157" s="189"/>
      <c r="AI157" s="189"/>
      <c r="AK157" s="189"/>
      <c r="AL157" s="189"/>
      <c r="AM157" s="189"/>
      <c r="AN157" s="189"/>
      <c r="AY157" s="12"/>
      <c r="AZ157" s="12"/>
      <c r="BA157" s="12"/>
      <c r="BB157" s="12"/>
      <c r="BC157" s="12"/>
      <c r="BD157" s="12"/>
      <c r="BE157" s="12"/>
      <c r="BF157" s="12"/>
    </row>
    <row r="158" spans="2:68" x14ac:dyDescent="0.3">
      <c r="C158" s="189"/>
      <c r="D158" s="189"/>
      <c r="AH158" s="189"/>
      <c r="AI158" s="189"/>
      <c r="AK158" s="189"/>
      <c r="AL158" s="189"/>
      <c r="AM158" s="189"/>
      <c r="AN158" s="189"/>
      <c r="AY158" s="12"/>
      <c r="AZ158" s="12"/>
      <c r="BA158" s="12"/>
      <c r="BB158" s="12"/>
      <c r="BC158" s="12"/>
      <c r="BD158" s="12"/>
      <c r="BE158" s="12"/>
      <c r="BF158" s="12"/>
    </row>
    <row r="159" spans="2:68" x14ac:dyDescent="0.3">
      <c r="B159" s="16" t="s">
        <v>188</v>
      </c>
      <c r="C159" s="189"/>
      <c r="D159" s="189"/>
      <c r="AH159" s="189"/>
      <c r="AI159" s="189"/>
      <c r="AK159" s="189"/>
      <c r="AL159" s="189"/>
      <c r="AM159" s="189"/>
      <c r="AN159" s="189"/>
      <c r="AY159" s="12"/>
      <c r="AZ159" s="12"/>
      <c r="BA159" s="12"/>
      <c r="BB159" s="12"/>
      <c r="BC159" s="12"/>
      <c r="BD159" s="12"/>
      <c r="BE159" s="12"/>
      <c r="BF159" s="12"/>
    </row>
    <row r="160" spans="2:68" x14ac:dyDescent="0.3">
      <c r="B160" s="193" t="s">
        <v>52</v>
      </c>
      <c r="C160" s="194">
        <v>1</v>
      </c>
      <c r="D160" s="194">
        <v>1</v>
      </c>
      <c r="E160" s="16" t="s">
        <v>189</v>
      </c>
      <c r="AH160" s="189"/>
      <c r="AI160" s="189"/>
      <c r="AK160" s="189"/>
      <c r="AL160" s="189"/>
      <c r="AM160" s="189"/>
      <c r="AN160" s="189"/>
      <c r="AY160" s="12"/>
      <c r="AZ160" s="12"/>
      <c r="BA160" s="12"/>
      <c r="BB160" s="12"/>
      <c r="BC160" s="12"/>
      <c r="BD160" s="12"/>
      <c r="BE160" s="12"/>
      <c r="BF160" s="12"/>
    </row>
    <row r="161" spans="2:40" x14ac:dyDescent="0.3">
      <c r="B161" s="193" t="s">
        <v>190</v>
      </c>
      <c r="C161" s="194">
        <v>0</v>
      </c>
      <c r="D161" s="194">
        <v>1</v>
      </c>
      <c r="E161" s="16" t="s">
        <v>191</v>
      </c>
      <c r="AH161" s="189"/>
      <c r="AI161" s="189"/>
      <c r="AK161" s="189"/>
      <c r="AL161" s="189"/>
      <c r="AM161" s="189"/>
      <c r="AN161" s="189"/>
    </row>
    <row r="162" spans="2:40" x14ac:dyDescent="0.3">
      <c r="B162" s="193" t="s">
        <v>58</v>
      </c>
      <c r="C162" s="194">
        <v>1</v>
      </c>
      <c r="D162" s="194">
        <v>0</v>
      </c>
      <c r="E162" s="16" t="s">
        <v>192</v>
      </c>
      <c r="AH162" s="189"/>
      <c r="AI162" s="189"/>
      <c r="AK162" s="189"/>
      <c r="AL162" s="189"/>
      <c r="AM162" s="189"/>
      <c r="AN162" s="189"/>
    </row>
    <row r="163" spans="2:40" x14ac:dyDescent="0.3">
      <c r="B163" s="193" t="s">
        <v>193</v>
      </c>
      <c r="C163" s="194">
        <v>1</v>
      </c>
      <c r="D163" s="194">
        <v>1</v>
      </c>
      <c r="E163" s="16" t="s">
        <v>194</v>
      </c>
      <c r="AH163" s="189"/>
      <c r="AI163" s="189"/>
      <c r="AK163" s="189"/>
      <c r="AL163" s="189"/>
      <c r="AM163" s="189"/>
      <c r="AN163" s="189"/>
    </row>
    <row r="164" spans="2:40" x14ac:dyDescent="0.3">
      <c r="B164" s="193" t="s">
        <v>195</v>
      </c>
      <c r="C164" s="194">
        <v>0</v>
      </c>
      <c r="D164" s="194">
        <v>1</v>
      </c>
      <c r="E164" s="16" t="s">
        <v>194</v>
      </c>
      <c r="AH164" s="189"/>
      <c r="AI164" s="189"/>
      <c r="AK164" s="189"/>
      <c r="AL164" s="189"/>
      <c r="AM164" s="189"/>
      <c r="AN164" s="189"/>
    </row>
    <row r="165" spans="2:40" x14ac:dyDescent="0.3">
      <c r="B165" s="193">
        <v>0</v>
      </c>
      <c r="C165" s="194">
        <v>0</v>
      </c>
      <c r="D165" s="194">
        <v>0</v>
      </c>
      <c r="E165" s="16" t="s">
        <v>196</v>
      </c>
      <c r="AB165" s="189"/>
      <c r="AC165" s="189"/>
      <c r="AH165" s="189"/>
      <c r="AI165" s="189"/>
      <c r="AK165" s="189"/>
      <c r="AL165" s="189"/>
      <c r="AM165" s="189"/>
      <c r="AN165" s="189"/>
    </row>
    <row r="166" spans="2:40" x14ac:dyDescent="0.3">
      <c r="B166" s="193">
        <v>1</v>
      </c>
      <c r="C166" s="194">
        <v>0.9</v>
      </c>
      <c r="D166" s="194">
        <v>1</v>
      </c>
      <c r="E166" s="16" t="s">
        <v>197</v>
      </c>
      <c r="F166" s="195"/>
      <c r="G166" s="195"/>
      <c r="AB166" s="189"/>
      <c r="AC166" s="189"/>
      <c r="AH166" s="189"/>
      <c r="AI166" s="189"/>
      <c r="AK166" s="189"/>
      <c r="AL166" s="189"/>
      <c r="AM166" s="189"/>
      <c r="AN166" s="189"/>
    </row>
    <row r="167" spans="2:40" x14ac:dyDescent="0.3">
      <c r="B167" s="193">
        <v>2</v>
      </c>
      <c r="C167" s="194">
        <v>0.8</v>
      </c>
      <c r="D167" s="194">
        <v>1</v>
      </c>
      <c r="E167" s="16" t="s">
        <v>198</v>
      </c>
      <c r="F167" s="196"/>
      <c r="G167" s="196"/>
      <c r="AB167" s="189"/>
      <c r="AC167" s="189"/>
      <c r="AH167" s="189"/>
      <c r="AI167" s="189"/>
      <c r="AK167" s="189"/>
      <c r="AL167" s="189"/>
      <c r="AM167" s="189"/>
      <c r="AN167" s="189"/>
    </row>
    <row r="168" spans="2:40" x14ac:dyDescent="0.3">
      <c r="B168" s="193">
        <v>3</v>
      </c>
      <c r="C168" s="194">
        <v>0.7</v>
      </c>
      <c r="D168" s="194">
        <v>1</v>
      </c>
      <c r="E168" s="16" t="s">
        <v>199</v>
      </c>
      <c r="F168" s="196"/>
      <c r="G168" s="196"/>
      <c r="AB168" s="189"/>
      <c r="AC168" s="189"/>
      <c r="AH168" s="189"/>
      <c r="AI168" s="189"/>
      <c r="AK168" s="189"/>
      <c r="AL168" s="189"/>
      <c r="AM168" s="189"/>
      <c r="AN168" s="189"/>
    </row>
    <row r="169" spans="2:40" x14ac:dyDescent="0.3">
      <c r="B169" s="193">
        <v>4</v>
      </c>
      <c r="C169" s="194">
        <v>0.6</v>
      </c>
      <c r="D169" s="194">
        <v>1</v>
      </c>
      <c r="E169" s="16" t="s">
        <v>200</v>
      </c>
      <c r="F169" s="196"/>
      <c r="G169" s="196"/>
      <c r="AB169" s="189"/>
      <c r="AC169" s="189"/>
      <c r="AH169" s="189"/>
      <c r="AI169" s="189"/>
      <c r="AK169" s="189"/>
      <c r="AL169" s="189"/>
      <c r="AM169" s="189"/>
      <c r="AN169" s="189"/>
    </row>
    <row r="170" spans="2:40" x14ac:dyDescent="0.3">
      <c r="B170" s="193">
        <v>5</v>
      </c>
      <c r="C170" s="194">
        <v>0.5</v>
      </c>
      <c r="D170" s="194">
        <v>1</v>
      </c>
      <c r="E170" s="16" t="s">
        <v>201</v>
      </c>
      <c r="F170" s="196"/>
      <c r="G170" s="196"/>
      <c r="AB170" s="189"/>
      <c r="AC170" s="189"/>
      <c r="AH170" s="189"/>
      <c r="AI170" s="189"/>
      <c r="AK170" s="189"/>
      <c r="AL170" s="189"/>
      <c r="AM170" s="189"/>
      <c r="AN170" s="189"/>
    </row>
    <row r="171" spans="2:40" x14ac:dyDescent="0.3">
      <c r="B171" s="193">
        <v>6</v>
      </c>
      <c r="C171" s="194">
        <v>0.4</v>
      </c>
      <c r="D171" s="194">
        <v>1</v>
      </c>
      <c r="E171" s="16" t="s">
        <v>202</v>
      </c>
      <c r="F171" s="196"/>
      <c r="G171" s="196"/>
      <c r="AB171" s="189"/>
      <c r="AC171" s="189"/>
      <c r="AH171" s="189"/>
      <c r="AI171" s="189"/>
      <c r="AK171" s="189"/>
      <c r="AL171" s="189"/>
      <c r="AM171" s="189"/>
      <c r="AN171" s="189"/>
    </row>
    <row r="172" spans="2:40" x14ac:dyDescent="0.3">
      <c r="B172" s="193">
        <v>7</v>
      </c>
      <c r="C172" s="194">
        <v>0.25</v>
      </c>
      <c r="D172" s="194">
        <v>1</v>
      </c>
      <c r="E172" s="16" t="s">
        <v>203</v>
      </c>
      <c r="F172" s="196"/>
      <c r="G172" s="196"/>
      <c r="AB172" s="189"/>
      <c r="AC172" s="189"/>
      <c r="AH172" s="189"/>
      <c r="AI172" s="189"/>
      <c r="AK172" s="189"/>
      <c r="AL172" s="189"/>
      <c r="AM172" s="189"/>
      <c r="AN172" s="189"/>
    </row>
    <row r="173" spans="2:40" x14ac:dyDescent="0.3">
      <c r="B173" s="193">
        <v>8</v>
      </c>
      <c r="C173" s="194">
        <v>0.15</v>
      </c>
      <c r="D173" s="194">
        <v>1</v>
      </c>
      <c r="E173" s="16" t="s">
        <v>204</v>
      </c>
      <c r="F173" s="196"/>
      <c r="G173" s="196"/>
      <c r="AB173" s="189"/>
      <c r="AC173" s="189"/>
    </row>
    <row r="174" spans="2:40" x14ac:dyDescent="0.3">
      <c r="B174" s="193">
        <v>9</v>
      </c>
      <c r="C174" s="194">
        <v>0.1</v>
      </c>
      <c r="D174" s="194">
        <v>1</v>
      </c>
      <c r="E174" s="16" t="s">
        <v>205</v>
      </c>
      <c r="F174" s="196"/>
      <c r="G174" s="196"/>
      <c r="AB174" s="189"/>
      <c r="AC174" s="189"/>
    </row>
    <row r="176" spans="2:40" x14ac:dyDescent="0.3">
      <c r="B176" s="295" t="s">
        <v>206</v>
      </c>
      <c r="C176" s="295"/>
      <c r="D176" s="295"/>
      <c r="E176" s="295"/>
    </row>
    <row r="177" spans="2:5" x14ac:dyDescent="0.3">
      <c r="B177" s="65" t="s">
        <v>46</v>
      </c>
      <c r="C177" s="65" t="s">
        <v>47</v>
      </c>
      <c r="D177" s="65" t="s">
        <v>48</v>
      </c>
      <c r="E177" s="65" t="s">
        <v>207</v>
      </c>
    </row>
    <row r="178" spans="2:5" x14ac:dyDescent="0.3">
      <c r="B178" s="180">
        <v>0.1</v>
      </c>
      <c r="C178" s="180">
        <v>0</v>
      </c>
      <c r="D178" s="180">
        <v>0.1</v>
      </c>
      <c r="E178" s="180">
        <v>0</v>
      </c>
    </row>
  </sheetData>
  <sheetProtection password="CEED" sheet="1" objects="1" scenarios="1"/>
  <protectedRanges>
    <protectedRange sqref="D1:D6" name="Range1"/>
    <protectedRange sqref="H3:H6" name="Range2"/>
    <protectedRange sqref="J9:Q64 AG9:AG67" name="Range15"/>
    <protectedRange sqref="AH9:AN67" name="Range16"/>
    <protectedRange sqref="AF14:AF15" name="Range17"/>
    <protectedRange sqref="AF17:AF19" name="Range18"/>
    <protectedRange sqref="AF21:AF22" name="Range19"/>
    <protectedRange sqref="AF24:AF25" name="Range20"/>
    <protectedRange sqref="AF27:AF31" name="Range22"/>
    <protectedRange sqref="AF33:AF35" name="Range23"/>
    <protectedRange sqref="AF37:AF40" name="Range24"/>
    <protectedRange sqref="AF42:AF43" name="Range25"/>
    <protectedRange sqref="AF45:AF51" name="Range26"/>
    <protectedRange sqref="AC45:AD51" name="Range27"/>
  </protectedRanges>
  <sortState xmlns:xlrd2="http://schemas.microsoft.com/office/spreadsheetml/2017/richdata2" ref="B11:C21">
    <sortCondition ref="B11"/>
  </sortState>
  <mergeCells count="269">
    <mergeCell ref="AD66:AF66"/>
    <mergeCell ref="AD75:AF75"/>
    <mergeCell ref="AD74:AF74"/>
    <mergeCell ref="AD73:AF73"/>
    <mergeCell ref="AD72:AF72"/>
    <mergeCell ref="AD71:AF71"/>
    <mergeCell ref="AD70:AF70"/>
    <mergeCell ref="AD69:AF69"/>
    <mergeCell ref="AD68:AF68"/>
    <mergeCell ref="AD67:AF67"/>
    <mergeCell ref="AB1:AF1"/>
    <mergeCell ref="A1:C1"/>
    <mergeCell ref="T1:V1"/>
    <mergeCell ref="AQ1:AS1"/>
    <mergeCell ref="A2:C2"/>
    <mergeCell ref="F2:H2"/>
    <mergeCell ref="A3:C3"/>
    <mergeCell ref="V3:AA3"/>
    <mergeCell ref="AS3:AX3"/>
    <mergeCell ref="W4:Y4"/>
    <mergeCell ref="AT4:AV4"/>
    <mergeCell ref="A6:C6"/>
    <mergeCell ref="V6:AA6"/>
    <mergeCell ref="AS6:AX6"/>
    <mergeCell ref="A7:C7"/>
    <mergeCell ref="T7:T8"/>
    <mergeCell ref="U7:U8"/>
    <mergeCell ref="V7:V8"/>
    <mergeCell ref="Z7:Z8"/>
    <mergeCell ref="J7:J8"/>
    <mergeCell ref="K7:L8"/>
    <mergeCell ref="M7:M8"/>
    <mergeCell ref="O7:O8"/>
    <mergeCell ref="AX7:AX8"/>
    <mergeCell ref="AQ7:AQ8"/>
    <mergeCell ref="AR7:AR8"/>
    <mergeCell ref="AS7:AS8"/>
    <mergeCell ref="A9:C9"/>
    <mergeCell ref="K9:L9"/>
    <mergeCell ref="AH9:AI9"/>
    <mergeCell ref="A10:C10"/>
    <mergeCell ref="K10:L10"/>
    <mergeCell ref="AH10:AI10"/>
    <mergeCell ref="AN7:AN8"/>
    <mergeCell ref="AO7:AO8"/>
    <mergeCell ref="AP7:AP8"/>
    <mergeCell ref="AA7:AA8"/>
    <mergeCell ref="AG7:AG8"/>
    <mergeCell ref="AH7:AI8"/>
    <mergeCell ref="AJ7:AJ8"/>
    <mergeCell ref="AL7:AL8"/>
    <mergeCell ref="AM7:AM8"/>
    <mergeCell ref="R7:R8"/>
    <mergeCell ref="S7:S8"/>
    <mergeCell ref="K15:L15"/>
    <mergeCell ref="AH15:AI15"/>
    <mergeCell ref="K16:L16"/>
    <mergeCell ref="AH16:AI16"/>
    <mergeCell ref="K17:L17"/>
    <mergeCell ref="AH17:AI17"/>
    <mergeCell ref="P7:P8"/>
    <mergeCell ref="Q7:Q8"/>
    <mergeCell ref="AW7:AW8"/>
    <mergeCell ref="A23:C23"/>
    <mergeCell ref="K23:L23"/>
    <mergeCell ref="AH23:AI23"/>
    <mergeCell ref="K18:L18"/>
    <mergeCell ref="AH18:AI18"/>
    <mergeCell ref="K19:L19"/>
    <mergeCell ref="AH19:AI19"/>
    <mergeCell ref="K20:L20"/>
    <mergeCell ref="AH20:AI20"/>
    <mergeCell ref="A11:A22"/>
    <mergeCell ref="K11:L11"/>
    <mergeCell ref="AH11:AI11"/>
    <mergeCell ref="K12:L12"/>
    <mergeCell ref="AB2:AF11"/>
    <mergeCell ref="AH12:AI12"/>
    <mergeCell ref="K13:L13"/>
    <mergeCell ref="AH13:AI13"/>
    <mergeCell ref="K14:L14"/>
    <mergeCell ref="K21:L21"/>
    <mergeCell ref="AH21:AI21"/>
    <mergeCell ref="K22:L22"/>
    <mergeCell ref="AB12:AC12"/>
    <mergeCell ref="AH22:AI22"/>
    <mergeCell ref="AH14:AI14"/>
    <mergeCell ref="K27:L27"/>
    <mergeCell ref="AH27:AI27"/>
    <mergeCell ref="K28:L28"/>
    <mergeCell ref="AH28:AI28"/>
    <mergeCell ref="A29:C29"/>
    <mergeCell ref="K29:L29"/>
    <mergeCell ref="AH29:AI29"/>
    <mergeCell ref="K24:L24"/>
    <mergeCell ref="AH24:AI24"/>
    <mergeCell ref="K25:L25"/>
    <mergeCell ref="AH25:AI25"/>
    <mergeCell ref="A26:C26"/>
    <mergeCell ref="K26:L26"/>
    <mergeCell ref="AH26:AI26"/>
    <mergeCell ref="A32:C32"/>
    <mergeCell ref="K32:L32"/>
    <mergeCell ref="AH32:AI32"/>
    <mergeCell ref="A33:A34"/>
    <mergeCell ref="K33:L33"/>
    <mergeCell ref="AH33:AI33"/>
    <mergeCell ref="K34:L34"/>
    <mergeCell ref="AH34:AI34"/>
    <mergeCell ref="A30:C30"/>
    <mergeCell ref="K30:L30"/>
    <mergeCell ref="AH30:AI30"/>
    <mergeCell ref="A31:C31"/>
    <mergeCell ref="K31:L31"/>
    <mergeCell ref="AH31:AI31"/>
    <mergeCell ref="A38:C38"/>
    <mergeCell ref="K38:L38"/>
    <mergeCell ref="AH38:AI38"/>
    <mergeCell ref="K39:L39"/>
    <mergeCell ref="AH39:AI39"/>
    <mergeCell ref="K40:L40"/>
    <mergeCell ref="AH40:AI40"/>
    <mergeCell ref="A35:C35"/>
    <mergeCell ref="K35:L35"/>
    <mergeCell ref="AH35:AI35"/>
    <mergeCell ref="A36:A37"/>
    <mergeCell ref="K36:L36"/>
    <mergeCell ref="AH36:AI36"/>
    <mergeCell ref="K37:L37"/>
    <mergeCell ref="AH37:AI37"/>
    <mergeCell ref="AC47:AD47"/>
    <mergeCell ref="K41:L41"/>
    <mergeCell ref="AH41:AI41"/>
    <mergeCell ref="A42:C42"/>
    <mergeCell ref="K42:L42"/>
    <mergeCell ref="AH42:AI42"/>
    <mergeCell ref="A43:A44"/>
    <mergeCell ref="K43:L43"/>
    <mergeCell ref="AH43:AI43"/>
    <mergeCell ref="K44:L44"/>
    <mergeCell ref="AH44:AI44"/>
    <mergeCell ref="AB45:AD45"/>
    <mergeCell ref="A45:C45"/>
    <mergeCell ref="K45:L45"/>
    <mergeCell ref="AH45:AI45"/>
    <mergeCell ref="A46:A47"/>
    <mergeCell ref="K46:L46"/>
    <mergeCell ref="AH46:AI46"/>
    <mergeCell ref="K47:L47"/>
    <mergeCell ref="AH47:AI47"/>
    <mergeCell ref="AC46:AD46"/>
    <mergeCell ref="AC48:AD48"/>
    <mergeCell ref="AH58:AI58"/>
    <mergeCell ref="A54:C54"/>
    <mergeCell ref="K54:L54"/>
    <mergeCell ref="AH54:AI54"/>
    <mergeCell ref="K55:L55"/>
    <mergeCell ref="AH55:AI55"/>
    <mergeCell ref="K51:L51"/>
    <mergeCell ref="AH51:AI51"/>
    <mergeCell ref="K52:L52"/>
    <mergeCell ref="AH52:AI52"/>
    <mergeCell ref="K53:L53"/>
    <mergeCell ref="AH53:AI53"/>
    <mergeCell ref="A48:C48"/>
    <mergeCell ref="AD55:AF56"/>
    <mergeCell ref="K48:L48"/>
    <mergeCell ref="AH48:AI48"/>
    <mergeCell ref="K49:L49"/>
    <mergeCell ref="AH49:AI49"/>
    <mergeCell ref="K50:L50"/>
    <mergeCell ref="AH50:AI50"/>
    <mergeCell ref="AC49:AD49"/>
    <mergeCell ref="AC50:AD50"/>
    <mergeCell ref="AC51:AD51"/>
    <mergeCell ref="K62:L62"/>
    <mergeCell ref="AH62:AI62"/>
    <mergeCell ref="K59:L59"/>
    <mergeCell ref="AB59:AC59"/>
    <mergeCell ref="AD59:AF59"/>
    <mergeCell ref="AH59:AI59"/>
    <mergeCell ref="K60:L60"/>
    <mergeCell ref="AB60:AC60"/>
    <mergeCell ref="AD60:AF60"/>
    <mergeCell ref="AH60:AI60"/>
    <mergeCell ref="AD62:AF62"/>
    <mergeCell ref="K56:L56"/>
    <mergeCell ref="AH56:AI56"/>
    <mergeCell ref="AB52:AD52"/>
    <mergeCell ref="AB58:AC58"/>
    <mergeCell ref="AB53:AF54"/>
    <mergeCell ref="AB55:AC56"/>
    <mergeCell ref="AB57:AC57"/>
    <mergeCell ref="AD57:AF57"/>
    <mergeCell ref="AD61:AF61"/>
    <mergeCell ref="K58:L58"/>
    <mergeCell ref="AH61:AI61"/>
    <mergeCell ref="AP73:AP74"/>
    <mergeCell ref="AQ73:AQ74"/>
    <mergeCell ref="AR73:AR74"/>
    <mergeCell ref="AH67:AI67"/>
    <mergeCell ref="A66:C66"/>
    <mergeCell ref="AD58:AF58"/>
    <mergeCell ref="AH66:AI66"/>
    <mergeCell ref="R67:R68"/>
    <mergeCell ref="S67:S68"/>
    <mergeCell ref="T67:T68"/>
    <mergeCell ref="U67:U68"/>
    <mergeCell ref="V67:V68"/>
    <mergeCell ref="Z67:Z68"/>
    <mergeCell ref="A63:C63"/>
    <mergeCell ref="K63:L63"/>
    <mergeCell ref="AH63:AI63"/>
    <mergeCell ref="AB62:AC62"/>
    <mergeCell ref="AB63:AC63"/>
    <mergeCell ref="AH64:AI64"/>
    <mergeCell ref="AH65:AI65"/>
    <mergeCell ref="AB61:AC61"/>
    <mergeCell ref="K61:L61"/>
    <mergeCell ref="A58:C58"/>
    <mergeCell ref="AD63:AF63"/>
    <mergeCell ref="AS73:AS74"/>
    <mergeCell ref="AW73:AW74"/>
    <mergeCell ref="AX73:AX74"/>
    <mergeCell ref="AA72:AA73"/>
    <mergeCell ref="AB64:AC64"/>
    <mergeCell ref="O73:Q73"/>
    <mergeCell ref="AD64:AF64"/>
    <mergeCell ref="AL73:AN73"/>
    <mergeCell ref="O72:Q72"/>
    <mergeCell ref="S72:S73"/>
    <mergeCell ref="T72:T73"/>
    <mergeCell ref="U72:U73"/>
    <mergeCell ref="V72:V73"/>
    <mergeCell ref="Z72:Z73"/>
    <mergeCell ref="AS69:AS70"/>
    <mergeCell ref="AW69:AW70"/>
    <mergeCell ref="AX69:AX70"/>
    <mergeCell ref="N70:Q70"/>
    <mergeCell ref="AK71:AN71"/>
    <mergeCell ref="N69:Q69"/>
    <mergeCell ref="AO69:AO70"/>
    <mergeCell ref="AP69:AP70"/>
    <mergeCell ref="AQ69:AQ70"/>
    <mergeCell ref="AR69:AR70"/>
    <mergeCell ref="A77:C77"/>
    <mergeCell ref="AB77:AC77"/>
    <mergeCell ref="AD77:AE77"/>
    <mergeCell ref="B176:E176"/>
    <mergeCell ref="A74:C74"/>
    <mergeCell ref="N74:R74"/>
    <mergeCell ref="AB65:AC65"/>
    <mergeCell ref="AD65:AF65"/>
    <mergeCell ref="AL74:AN74"/>
    <mergeCell ref="N75:R75"/>
    <mergeCell ref="AB66:AC66"/>
    <mergeCell ref="AD76:AF76"/>
    <mergeCell ref="AK75:AN75"/>
    <mergeCell ref="AB67:AC67"/>
    <mergeCell ref="AB70:AC70"/>
    <mergeCell ref="AB69:AC69"/>
    <mergeCell ref="AB68:AC68"/>
    <mergeCell ref="AB73:AC73"/>
    <mergeCell ref="AB72:AC72"/>
    <mergeCell ref="AB71:AC71"/>
    <mergeCell ref="AB76:AC76"/>
    <mergeCell ref="AB75:AC75"/>
    <mergeCell ref="AB74:AC74"/>
    <mergeCell ref="AA67:AA68"/>
  </mergeCells>
  <conditionalFormatting sqref="I81">
    <cfRule type="cellIs" dxfId="1" priority="1" operator="equal">
      <formula>FALSE</formula>
    </cfRule>
  </conditionalFormatting>
  <dataValidations count="4">
    <dataValidation type="list" allowBlank="1" showInputMessage="1" showErrorMessage="1" sqref="O9:O63 AL9:AL67" xr:uid="{00000000-0002-0000-0000-000000000000}">
      <formula1>$B$85:$B$147</formula1>
    </dataValidation>
    <dataValidation allowBlank="1" showInputMessage="1" showErrorMessage="1" promptTitle="Date Format" prompt="Enter as m-d-y or m/d/y_x000a_ex: 10-1-8, 10/1/8, 9-30-9, 9/30/9_x000a_" sqref="H3:H6" xr:uid="{00000000-0002-0000-0000-000001000000}"/>
    <dataValidation type="list" allowBlank="1" showInputMessage="1" showErrorMessage="1" sqref="N9:N64 AK9:AK67" xr:uid="{00000000-0002-0000-0000-000002000000}">
      <formula1>$B$160:$B$174</formula1>
    </dataValidation>
    <dataValidation type="list" errorStyle="warning" allowBlank="1" showInputMessage="1" showErrorMessage="1" errorTitle="Invalid Entry!" error="Please select from the list" prompt="Please select" sqref="D1" xr:uid="{00000000-0002-0000-0000-000003000000}">
      <formula1>$B$189:$B$195</formula1>
    </dataValidation>
  </dataValidations>
  <printOptions horizontalCentered="1" verticalCentered="1"/>
  <pageMargins left="0.25" right="0.25" top="0.75" bottom="0.75" header="0.3" footer="0.3"/>
  <pageSetup scale="70" fitToWidth="3" orientation="portrait" r:id="rId1"/>
  <headerFooter alignWithMargins="0">
    <oddHeader xml:space="preserve">&amp;CFY21 Budget
</oddHeader>
    <oddFooter>&amp;L&amp;D&amp;CPage &amp;P of &amp;N&amp;RConfidential</oddFooter>
  </headerFooter>
  <colBreaks count="3" manualBreakCount="3">
    <brk id="9" max="76" man="1"/>
    <brk id="27" max="1048575" man="1"/>
    <brk id="32" max="7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Q178"/>
  <sheetViews>
    <sheetView showGridLines="0" topLeftCell="A52" zoomScaleNormal="100" workbookViewId="0">
      <selection activeCell="D61" sqref="D61"/>
    </sheetView>
  </sheetViews>
  <sheetFormatPr defaultColWidth="9.109375" defaultRowHeight="14.4" x14ac:dyDescent="0.3"/>
  <cols>
    <col min="1" max="1" width="2.6640625" style="16" customWidth="1"/>
    <col min="2" max="2" width="10.6640625" style="16" customWidth="1"/>
    <col min="3" max="3" width="24" style="16" customWidth="1"/>
    <col min="4" max="8" width="15.6640625" style="16" customWidth="1"/>
    <col min="9" max="9" width="17.6640625" style="16" customWidth="1"/>
    <col min="10" max="10" width="9.88671875" style="16" bestFit="1" customWidth="1"/>
    <col min="11" max="11" width="15.109375" style="16" customWidth="1"/>
    <col min="12" max="12" width="16.88671875" style="16" customWidth="1"/>
    <col min="13" max="13" width="10.88671875" style="16" customWidth="1"/>
    <col min="14" max="14" width="3.6640625" style="161" customWidth="1"/>
    <col min="15" max="15" width="4.6640625" style="16" customWidth="1"/>
    <col min="16" max="16" width="6.6640625" style="16" customWidth="1"/>
    <col min="17" max="17" width="9" style="187" customWidth="1"/>
    <col min="18" max="21" width="10.6640625" style="187" customWidth="1"/>
    <col min="22" max="22" width="7.6640625" style="187" customWidth="1"/>
    <col min="23" max="25" width="6.6640625" style="187" hidden="1" customWidth="1"/>
    <col min="26" max="26" width="7.6640625" style="187" customWidth="1"/>
    <col min="27" max="27" width="9.6640625" style="187" customWidth="1"/>
    <col min="28" max="28" width="3.6640625" style="16" customWidth="1"/>
    <col min="29" max="30" width="12.6640625" style="16" customWidth="1"/>
    <col min="31" max="31" width="18.6640625" style="16" customWidth="1"/>
    <col min="32" max="32" width="83.5546875" style="16" customWidth="1"/>
    <col min="33" max="33" width="9.88671875" style="16" bestFit="1" customWidth="1"/>
    <col min="34" max="34" width="15.109375" style="16" customWidth="1"/>
    <col min="35" max="35" width="19" style="16" customWidth="1"/>
    <col min="36" max="36" width="10.88671875" style="16" customWidth="1"/>
    <col min="37" max="37" width="2.6640625" style="16" customWidth="1"/>
    <col min="38" max="38" width="4.6640625" style="16" customWidth="1"/>
    <col min="39" max="39" width="6.6640625" style="16" customWidth="1"/>
    <col min="40" max="40" width="9" style="16" customWidth="1"/>
    <col min="41" max="44" width="10.6640625" style="16" customWidth="1"/>
    <col min="45" max="45" width="7.6640625" style="16" customWidth="1"/>
    <col min="46" max="48" width="7.6640625" style="16" hidden="1" customWidth="1"/>
    <col min="49" max="49" width="7.6640625" style="16" customWidth="1"/>
    <col min="50" max="51" width="9.6640625" style="16" customWidth="1"/>
    <col min="52" max="58" width="9.6640625" style="16" hidden="1" customWidth="1"/>
    <col min="59" max="59" width="10" style="16" hidden="1" customWidth="1"/>
    <col min="60" max="60" width="12.33203125" style="15" hidden="1" customWidth="1"/>
    <col min="61" max="61" width="9" style="16" hidden="1" customWidth="1"/>
    <col min="62" max="62" width="11.6640625" style="16" hidden="1" customWidth="1"/>
    <col min="63" max="63" width="10" style="16" hidden="1" customWidth="1"/>
    <col min="64" max="66" width="15.109375" style="16" hidden="1" customWidth="1"/>
    <col min="67" max="67" width="0" style="16" hidden="1" customWidth="1"/>
    <col min="68" max="68" width="8.109375" style="17" hidden="1" customWidth="1"/>
    <col min="69" max="69" width="10" style="16" hidden="1" customWidth="1"/>
    <col min="70" max="16384" width="9.109375" style="16"/>
  </cols>
  <sheetData>
    <row r="1" spans="1:69" ht="15" customHeight="1" x14ac:dyDescent="0.3">
      <c r="A1" s="409" t="s">
        <v>0</v>
      </c>
      <c r="B1" s="410"/>
      <c r="C1" s="410"/>
      <c r="D1" s="203"/>
      <c r="E1" s="203"/>
      <c r="F1" s="1"/>
      <c r="G1" s="1"/>
      <c r="H1" s="1"/>
      <c r="I1" s="2"/>
      <c r="J1" s="3"/>
      <c r="K1" s="1"/>
      <c r="L1" s="1"/>
      <c r="M1" s="1"/>
      <c r="N1" s="4"/>
      <c r="O1" s="1"/>
      <c r="P1" s="1"/>
      <c r="Q1" s="5"/>
      <c r="R1" s="5"/>
      <c r="S1" s="5"/>
      <c r="T1" s="411" t="s">
        <v>1</v>
      </c>
      <c r="U1" s="411"/>
      <c r="V1" s="411"/>
      <c r="W1" s="5"/>
      <c r="X1" s="5"/>
      <c r="Y1" s="6"/>
      <c r="Z1" s="5"/>
      <c r="AA1" s="7"/>
      <c r="AB1" s="406" t="s">
        <v>208</v>
      </c>
      <c r="AC1" s="407"/>
      <c r="AD1" s="407"/>
      <c r="AE1" s="407"/>
      <c r="AF1" s="408"/>
      <c r="AG1" s="3"/>
      <c r="AH1" s="8"/>
      <c r="AI1" s="8"/>
      <c r="AJ1" s="1"/>
      <c r="AK1" s="9"/>
      <c r="AL1" s="1"/>
      <c r="AM1" s="9"/>
      <c r="AN1" s="5"/>
      <c r="AO1" s="5"/>
      <c r="AP1" s="5"/>
      <c r="AQ1" s="411" t="s">
        <v>1</v>
      </c>
      <c r="AR1" s="411"/>
      <c r="AS1" s="411"/>
      <c r="AT1" s="10"/>
      <c r="AU1" s="10"/>
      <c r="AV1" s="10"/>
      <c r="AW1" s="10"/>
      <c r="AX1" s="11"/>
      <c r="AY1" s="12"/>
      <c r="AZ1" s="12"/>
      <c r="BA1" s="12"/>
      <c r="BB1" s="12"/>
      <c r="BC1" s="12"/>
      <c r="BD1" s="12"/>
      <c r="BE1" s="12"/>
      <c r="BF1" s="13">
        <f>DAYS360(H3,H4)</f>
        <v>0</v>
      </c>
      <c r="BG1" s="14"/>
      <c r="BH1" s="15" t="s">
        <v>2</v>
      </c>
      <c r="BI1" s="16" t="s">
        <v>3</v>
      </c>
      <c r="BJ1" s="16" t="s">
        <v>4</v>
      </c>
      <c r="BK1" s="16" t="s">
        <v>5</v>
      </c>
      <c r="BL1" s="16" t="s">
        <v>6</v>
      </c>
      <c r="BM1" s="16" t="s">
        <v>7</v>
      </c>
      <c r="BN1" s="16" t="s">
        <v>8</v>
      </c>
      <c r="BO1" s="16" t="s">
        <v>9</v>
      </c>
      <c r="BP1" s="17" t="s">
        <v>10</v>
      </c>
    </row>
    <row r="2" spans="1:69" ht="15" customHeight="1" x14ac:dyDescent="0.3">
      <c r="A2" s="412" t="s">
        <v>11</v>
      </c>
      <c r="B2" s="413"/>
      <c r="C2" s="413"/>
      <c r="D2" s="204"/>
      <c r="E2" s="204"/>
      <c r="F2" s="414" t="s">
        <v>12</v>
      </c>
      <c r="G2" s="414"/>
      <c r="H2" s="414"/>
      <c r="I2" s="18"/>
      <c r="J2" s="19"/>
      <c r="K2" s="14"/>
      <c r="L2" s="14"/>
      <c r="M2" s="14"/>
      <c r="N2" s="20"/>
      <c r="O2" s="14"/>
      <c r="P2" s="14"/>
      <c r="Q2" s="21"/>
      <c r="R2" s="21"/>
      <c r="S2" s="21"/>
      <c r="T2" s="22"/>
      <c r="U2" s="22"/>
      <c r="V2" s="22"/>
      <c r="W2" s="21"/>
      <c r="X2" s="21"/>
      <c r="Y2" s="23"/>
      <c r="Z2" s="21"/>
      <c r="AA2" s="24"/>
      <c r="AB2" s="366" t="s">
        <v>237</v>
      </c>
      <c r="AC2" s="367"/>
      <c r="AD2" s="367"/>
      <c r="AE2" s="367"/>
      <c r="AF2" s="368"/>
      <c r="AG2" s="19"/>
      <c r="AH2" s="25"/>
      <c r="AI2" s="25"/>
      <c r="AJ2" s="14"/>
      <c r="AK2" s="26"/>
      <c r="AL2" s="14"/>
      <c r="AM2" s="26"/>
      <c r="AN2" s="21"/>
      <c r="AO2" s="21"/>
      <c r="AP2" s="21"/>
      <c r="AQ2" s="22"/>
      <c r="AR2" s="22"/>
      <c r="AS2" s="22"/>
      <c r="AT2" s="27"/>
      <c r="AU2" s="27"/>
      <c r="AV2" s="27"/>
      <c r="AW2" s="27"/>
      <c r="AX2" s="28"/>
      <c r="AY2" s="12"/>
      <c r="AZ2" s="12"/>
      <c r="BA2" s="12"/>
      <c r="BB2" s="12"/>
      <c r="BC2" s="12"/>
      <c r="BD2" s="12"/>
      <c r="BE2" s="12"/>
      <c r="BF2" s="13"/>
      <c r="BG2" s="14"/>
    </row>
    <row r="3" spans="1:69" ht="15" customHeight="1" x14ac:dyDescent="0.3">
      <c r="A3" s="412" t="s">
        <v>13</v>
      </c>
      <c r="B3" s="413"/>
      <c r="C3" s="413"/>
      <c r="D3" s="205"/>
      <c r="E3" s="204"/>
      <c r="F3" s="282"/>
      <c r="G3" s="282" t="s">
        <v>14</v>
      </c>
      <c r="H3" s="249"/>
      <c r="I3" s="29"/>
      <c r="J3" s="30"/>
      <c r="K3" s="25" t="s">
        <v>15</v>
      </c>
      <c r="L3" s="25"/>
      <c r="M3" s="31">
        <f>D3</f>
        <v>0</v>
      </c>
      <c r="N3" s="14"/>
      <c r="O3" s="14"/>
      <c r="P3" s="14"/>
      <c r="Q3" s="21"/>
      <c r="R3" s="21"/>
      <c r="S3" s="21"/>
      <c r="T3" s="21"/>
      <c r="U3" s="32" t="s">
        <v>14</v>
      </c>
      <c r="V3" s="415" t="str">
        <f>IF(H3="","",H3)</f>
        <v/>
      </c>
      <c r="W3" s="415"/>
      <c r="X3" s="415"/>
      <c r="Y3" s="415"/>
      <c r="Z3" s="415"/>
      <c r="AA3" s="416"/>
      <c r="AB3" s="369"/>
      <c r="AC3" s="370"/>
      <c r="AD3" s="370"/>
      <c r="AE3" s="370"/>
      <c r="AF3" s="371"/>
      <c r="AG3" s="30"/>
      <c r="AH3" s="33"/>
      <c r="AI3" s="33"/>
      <c r="AJ3" s="25"/>
      <c r="AK3" s="20"/>
      <c r="AL3" s="14"/>
      <c r="AM3" s="14"/>
      <c r="AN3" s="21"/>
      <c r="AO3" s="21"/>
      <c r="AP3" s="21"/>
      <c r="AQ3" s="21"/>
      <c r="AR3" s="32" t="s">
        <v>14</v>
      </c>
      <c r="AS3" s="417" t="str">
        <f>IF(H3="","",H3)</f>
        <v/>
      </c>
      <c r="AT3" s="417"/>
      <c r="AU3" s="417"/>
      <c r="AV3" s="417"/>
      <c r="AW3" s="417"/>
      <c r="AX3" s="418"/>
      <c r="AY3" s="12"/>
      <c r="AZ3" s="12"/>
      <c r="BA3" s="12"/>
      <c r="BB3" s="12"/>
      <c r="BC3" s="12"/>
      <c r="BD3" s="12"/>
      <c r="BE3" s="12"/>
      <c r="BF3" s="14">
        <f>BF1/30</f>
        <v>0</v>
      </c>
      <c r="BG3" s="14">
        <f>YEAR(H4)</f>
        <v>1900</v>
      </c>
      <c r="BH3" s="34" t="s">
        <v>16</v>
      </c>
      <c r="BI3" s="35" t="s">
        <v>17</v>
      </c>
      <c r="BJ3" s="35" t="s">
        <v>18</v>
      </c>
      <c r="BK3" s="36" t="s">
        <v>19</v>
      </c>
      <c r="BL3" s="37" t="s">
        <v>20</v>
      </c>
      <c r="BM3" s="38" t="s">
        <v>21</v>
      </c>
      <c r="BN3" s="38" t="s">
        <v>22</v>
      </c>
      <c r="BO3" s="36" t="s">
        <v>23</v>
      </c>
      <c r="BP3" s="35"/>
      <c r="BQ3" s="36" t="s">
        <v>19</v>
      </c>
    </row>
    <row r="4" spans="1:69" ht="15" customHeight="1" x14ac:dyDescent="0.3">
      <c r="A4" s="283"/>
      <c r="B4" s="284"/>
      <c r="C4" s="284" t="s">
        <v>24</v>
      </c>
      <c r="D4" s="206"/>
      <c r="E4" s="204"/>
      <c r="F4" s="282"/>
      <c r="G4" s="282" t="s">
        <v>25</v>
      </c>
      <c r="H4" s="249"/>
      <c r="I4" s="39"/>
      <c r="J4" s="40"/>
      <c r="K4" s="41" t="str">
        <f>IF(ROUND((I33-R70),0)=0,"","SALARIES DO NOT MATCH SAL/FRNGE SHEET")</f>
        <v/>
      </c>
      <c r="L4" s="42"/>
      <c r="M4" s="33"/>
      <c r="N4" s="20"/>
      <c r="O4" s="14"/>
      <c r="P4" s="14"/>
      <c r="Q4" s="272"/>
      <c r="R4" s="21"/>
      <c r="S4" s="21"/>
      <c r="T4" s="23"/>
      <c r="U4" s="43"/>
      <c r="V4" s="44"/>
      <c r="W4" s="295" t="s">
        <v>26</v>
      </c>
      <c r="X4" s="295"/>
      <c r="Y4" s="295"/>
      <c r="Z4" s="12"/>
      <c r="AA4" s="45"/>
      <c r="AB4" s="369"/>
      <c r="AC4" s="370"/>
      <c r="AD4" s="370"/>
      <c r="AE4" s="370"/>
      <c r="AF4" s="371"/>
      <c r="AG4" s="40"/>
      <c r="AH4" s="33"/>
      <c r="AI4" s="33"/>
      <c r="AJ4" s="33"/>
      <c r="AK4" s="20"/>
      <c r="AL4" s="14"/>
      <c r="AM4" s="14"/>
      <c r="AN4" s="21"/>
      <c r="AO4" s="21"/>
      <c r="AP4" s="21"/>
      <c r="AQ4" s="21"/>
      <c r="AR4" s="32"/>
      <c r="AS4" s="12"/>
      <c r="AT4" s="295" t="s">
        <v>26</v>
      </c>
      <c r="AU4" s="295"/>
      <c r="AV4" s="295"/>
      <c r="AW4" s="12"/>
      <c r="AX4" s="45"/>
      <c r="AY4" s="12"/>
      <c r="AZ4" s="12"/>
      <c r="BA4" s="12"/>
      <c r="BB4" s="12"/>
      <c r="BC4" s="12"/>
      <c r="BD4" s="12"/>
      <c r="BE4" s="12"/>
      <c r="BF4" s="13">
        <f>ROUND(BF3,0)</f>
        <v>0</v>
      </c>
      <c r="BG4" s="14"/>
      <c r="BH4" s="34"/>
      <c r="BI4" s="35"/>
      <c r="BJ4" s="35" t="s">
        <v>27</v>
      </c>
      <c r="BK4" s="36" t="s">
        <v>28</v>
      </c>
      <c r="BL4" s="37"/>
      <c r="BM4" s="38" t="s">
        <v>29</v>
      </c>
      <c r="BN4" s="38" t="s">
        <v>30</v>
      </c>
      <c r="BO4" s="36"/>
      <c r="BP4" s="35" t="s">
        <v>31</v>
      </c>
      <c r="BQ4" s="36" t="s">
        <v>28</v>
      </c>
    </row>
    <row r="5" spans="1:69" ht="15" customHeight="1" x14ac:dyDescent="0.3">
      <c r="A5" s="283"/>
      <c r="B5" s="284"/>
      <c r="C5" s="284" t="s">
        <v>32</v>
      </c>
      <c r="D5" s="206"/>
      <c r="E5" s="204"/>
      <c r="F5" s="282"/>
      <c r="G5" s="282" t="s">
        <v>212</v>
      </c>
      <c r="H5" s="253"/>
      <c r="I5" s="39"/>
      <c r="J5" s="40"/>
      <c r="K5" s="41" t="str">
        <f>IF(ROUND((I34-AA70),0)=0,"","FRINGE DOES NOT MATCH SAL/FRNGE SHEET")</f>
        <v/>
      </c>
      <c r="L5" s="42"/>
      <c r="M5" s="33"/>
      <c r="N5" s="20"/>
      <c r="O5" s="14"/>
      <c r="P5" s="14"/>
      <c r="Q5" s="272"/>
      <c r="R5" s="21"/>
      <c r="S5" s="21"/>
      <c r="T5" s="23"/>
      <c r="U5" s="43"/>
      <c r="V5" s="44"/>
      <c r="W5" s="46">
        <v>0.1</v>
      </c>
      <c r="X5" s="46">
        <f>[1]begin!$V$4</f>
        <v>0</v>
      </c>
      <c r="Y5" s="46">
        <v>0.1</v>
      </c>
      <c r="Z5" s="12"/>
      <c r="AA5" s="45"/>
      <c r="AB5" s="369"/>
      <c r="AC5" s="370"/>
      <c r="AD5" s="370"/>
      <c r="AE5" s="370"/>
      <c r="AF5" s="371"/>
      <c r="AG5" s="40"/>
      <c r="AH5" s="270" t="s">
        <v>221</v>
      </c>
      <c r="AI5" s="33"/>
      <c r="AJ5" s="33"/>
      <c r="AK5" s="20"/>
      <c r="AL5" s="14"/>
      <c r="AM5" s="14"/>
      <c r="AN5" s="21"/>
      <c r="AO5" s="21"/>
      <c r="AP5" s="21"/>
      <c r="AQ5" s="21"/>
      <c r="AR5" s="32"/>
      <c r="AS5" s="12"/>
      <c r="AT5" s="47">
        <f>W5</f>
        <v>0.1</v>
      </c>
      <c r="AU5" s="47">
        <f>X5</f>
        <v>0</v>
      </c>
      <c r="AV5" s="47">
        <f>Y5</f>
        <v>0.1</v>
      </c>
      <c r="AW5" s="12"/>
      <c r="AX5" s="45"/>
      <c r="AY5" s="12"/>
      <c r="AZ5" s="12"/>
      <c r="BA5" s="12"/>
      <c r="BB5" s="12"/>
      <c r="BC5" s="12"/>
      <c r="BD5" s="12"/>
      <c r="BE5" s="12"/>
      <c r="BH5" s="15">
        <f t="shared" ref="BH5:BH14" si="0">B11</f>
        <v>50010</v>
      </c>
      <c r="BI5" s="48">
        <f t="shared" ref="BI5:BI24" si="1">$H$6</f>
        <v>0</v>
      </c>
      <c r="BJ5" s="49" t="str">
        <f>$V$3</f>
        <v/>
      </c>
      <c r="BK5" s="50" t="e">
        <f>VALUE(BQ5)</f>
        <v>#DIV/0!</v>
      </c>
      <c r="BL5" s="48">
        <f t="shared" ref="BL5:BL24" si="2">$H$5</f>
        <v>0</v>
      </c>
      <c r="BM5" s="51" t="str">
        <f t="shared" ref="BM5:BM68" si="3">CONCATENATE("FY",$BG$3,"BUDGET")</f>
        <v>FY1900BUDGET</v>
      </c>
      <c r="BN5" s="52" t="str">
        <f t="shared" ref="BN5:BN68" si="4">BM5</f>
        <v>FY1900BUDGET</v>
      </c>
      <c r="BO5" s="50">
        <f t="shared" ref="BO5:BO14" si="5">I11</f>
        <v>0</v>
      </c>
      <c r="BP5" s="48">
        <f t="shared" ref="BP5:BP68" si="6">$BF$4</f>
        <v>0</v>
      </c>
      <c r="BQ5" s="16" t="e">
        <f>ROUND(BO5/$BF$4,2)</f>
        <v>#DIV/0!</v>
      </c>
    </row>
    <row r="6" spans="1:69" ht="15" customHeight="1" x14ac:dyDescent="0.3">
      <c r="A6" s="397"/>
      <c r="B6" s="398"/>
      <c r="C6" s="398"/>
      <c r="D6" s="233"/>
      <c r="E6" s="234"/>
      <c r="F6" s="250"/>
      <c r="G6" s="251" t="s">
        <v>213</v>
      </c>
      <c r="H6" s="254"/>
      <c r="I6" s="53"/>
      <c r="J6" s="54"/>
      <c r="K6" s="55" t="str">
        <f>IF(ROUND((I26-I77),0)=0,"","REVENUE DOES NOT MATCH EXPENSE")</f>
        <v/>
      </c>
      <c r="L6" s="56"/>
      <c r="M6" s="56"/>
      <c r="N6" s="57"/>
      <c r="O6" s="58"/>
      <c r="P6" s="58"/>
      <c r="Q6" s="59"/>
      <c r="R6" s="60"/>
      <c r="S6" s="61"/>
      <c r="T6" s="61"/>
      <c r="U6" s="62" t="s">
        <v>25</v>
      </c>
      <c r="V6" s="399" t="str">
        <f>IF(H4="","",H4)</f>
        <v/>
      </c>
      <c r="W6" s="399"/>
      <c r="X6" s="399"/>
      <c r="Y6" s="399"/>
      <c r="Z6" s="399" t="str">
        <f>IF(H6="","",H6)</f>
        <v/>
      </c>
      <c r="AA6" s="400"/>
      <c r="AB6" s="369"/>
      <c r="AC6" s="370"/>
      <c r="AD6" s="370"/>
      <c r="AE6" s="370"/>
      <c r="AF6" s="371"/>
      <c r="AG6" s="54"/>
      <c r="AH6" s="271" t="s">
        <v>222</v>
      </c>
      <c r="AI6" s="56"/>
      <c r="AJ6" s="56"/>
      <c r="AK6" s="57"/>
      <c r="AL6" s="58"/>
      <c r="AM6" s="58"/>
      <c r="AN6" s="59"/>
      <c r="AO6" s="59"/>
      <c r="AP6" s="61"/>
      <c r="AQ6" s="61"/>
      <c r="AR6" s="62" t="s">
        <v>25</v>
      </c>
      <c r="AS6" s="401">
        <f>H4</f>
        <v>0</v>
      </c>
      <c r="AT6" s="401"/>
      <c r="AU6" s="401"/>
      <c r="AV6" s="401"/>
      <c r="AW6" s="401"/>
      <c r="AX6" s="402"/>
      <c r="BH6" s="15">
        <f t="shared" si="0"/>
        <v>50019</v>
      </c>
      <c r="BI6" s="48">
        <f t="shared" si="1"/>
        <v>0</v>
      </c>
      <c r="BJ6" s="49" t="str">
        <f t="shared" ref="BJ6:BJ47" si="7">$V$3</f>
        <v/>
      </c>
      <c r="BK6" s="50" t="e">
        <f t="shared" ref="BK6:BK70" si="8">VALUE(BQ6)</f>
        <v>#DIV/0!</v>
      </c>
      <c r="BL6" s="48">
        <f t="shared" si="2"/>
        <v>0</v>
      </c>
      <c r="BM6" s="51" t="str">
        <f t="shared" si="3"/>
        <v>FY1900BUDGET</v>
      </c>
      <c r="BN6" s="52" t="str">
        <f t="shared" si="4"/>
        <v>FY1900BUDGET</v>
      </c>
      <c r="BO6" s="50">
        <f t="shared" si="5"/>
        <v>0</v>
      </c>
      <c r="BP6" s="48">
        <f t="shared" si="6"/>
        <v>0</v>
      </c>
      <c r="BQ6" s="16" t="e">
        <f t="shared" ref="BQ6:BQ70" si="9">ROUND(BO6/$BF$4,2)</f>
        <v>#DIV/0!</v>
      </c>
    </row>
    <row r="7" spans="1:69" ht="12" customHeight="1" x14ac:dyDescent="0.3">
      <c r="A7" s="403" t="s">
        <v>33</v>
      </c>
      <c r="B7" s="404"/>
      <c r="C7" s="404"/>
      <c r="D7" s="242"/>
      <c r="E7" s="242"/>
      <c r="F7" s="242"/>
      <c r="G7" s="242"/>
      <c r="H7" s="242"/>
      <c r="I7" s="63"/>
      <c r="J7" s="390" t="s">
        <v>34</v>
      </c>
      <c r="K7" s="392" t="s">
        <v>35</v>
      </c>
      <c r="L7" s="393"/>
      <c r="M7" s="379" t="s">
        <v>36</v>
      </c>
      <c r="N7" s="64" t="s">
        <v>37</v>
      </c>
      <c r="O7" s="377" t="s">
        <v>38</v>
      </c>
      <c r="P7" s="377" t="s">
        <v>39</v>
      </c>
      <c r="Q7" s="379" t="s">
        <v>40</v>
      </c>
      <c r="R7" s="379" t="s">
        <v>41</v>
      </c>
      <c r="S7" s="379" t="s">
        <v>42</v>
      </c>
      <c r="T7" s="379" t="s">
        <v>43</v>
      </c>
      <c r="U7" s="389" t="s">
        <v>44</v>
      </c>
      <c r="V7" s="389" t="s">
        <v>45</v>
      </c>
      <c r="W7" s="65" t="s">
        <v>46</v>
      </c>
      <c r="X7" s="65" t="s">
        <v>47</v>
      </c>
      <c r="Y7" s="65" t="s">
        <v>48</v>
      </c>
      <c r="Z7" s="379" t="s">
        <v>49</v>
      </c>
      <c r="AA7" s="389" t="s">
        <v>50</v>
      </c>
      <c r="AB7" s="369"/>
      <c r="AC7" s="370"/>
      <c r="AD7" s="370"/>
      <c r="AE7" s="370"/>
      <c r="AF7" s="371"/>
      <c r="AG7" s="390" t="s">
        <v>34</v>
      </c>
      <c r="AH7" s="392" t="s">
        <v>51</v>
      </c>
      <c r="AI7" s="393"/>
      <c r="AJ7" s="379" t="s">
        <v>36</v>
      </c>
      <c r="AK7" s="64" t="s">
        <v>52</v>
      </c>
      <c r="AL7" s="377" t="s">
        <v>38</v>
      </c>
      <c r="AM7" s="377" t="s">
        <v>39</v>
      </c>
      <c r="AN7" s="379" t="s">
        <v>40</v>
      </c>
      <c r="AO7" s="379" t="s">
        <v>41</v>
      </c>
      <c r="AP7" s="379" t="s">
        <v>42</v>
      </c>
      <c r="AQ7" s="379" t="s">
        <v>43</v>
      </c>
      <c r="AR7" s="389" t="s">
        <v>44</v>
      </c>
      <c r="AS7" s="389" t="s">
        <v>45</v>
      </c>
      <c r="AT7" s="65" t="s">
        <v>46</v>
      </c>
      <c r="AU7" s="65" t="s">
        <v>47</v>
      </c>
      <c r="AV7" s="65" t="s">
        <v>48</v>
      </c>
      <c r="AW7" s="379" t="s">
        <v>49</v>
      </c>
      <c r="AX7" s="389" t="s">
        <v>50</v>
      </c>
      <c r="BH7" s="15">
        <f t="shared" si="0"/>
        <v>50020</v>
      </c>
      <c r="BI7" s="48">
        <f t="shared" si="1"/>
        <v>0</v>
      </c>
      <c r="BJ7" s="49" t="str">
        <f t="shared" si="7"/>
        <v/>
      </c>
      <c r="BK7" s="50" t="e">
        <f t="shared" si="8"/>
        <v>#DIV/0!</v>
      </c>
      <c r="BL7" s="48">
        <f t="shared" si="2"/>
        <v>0</v>
      </c>
      <c r="BM7" s="51" t="str">
        <f t="shared" si="3"/>
        <v>FY1900BUDGET</v>
      </c>
      <c r="BN7" s="52" t="str">
        <f t="shared" si="4"/>
        <v>FY1900BUDGET</v>
      </c>
      <c r="BO7" s="50">
        <f t="shared" si="5"/>
        <v>0</v>
      </c>
      <c r="BP7" s="48">
        <f t="shared" si="6"/>
        <v>0</v>
      </c>
      <c r="BQ7" s="16" t="e">
        <f t="shared" si="9"/>
        <v>#DIV/0!</v>
      </c>
    </row>
    <row r="8" spans="1:69" ht="11.25" customHeight="1" x14ac:dyDescent="0.3">
      <c r="A8" s="19"/>
      <c r="B8" s="14"/>
      <c r="C8" s="14"/>
      <c r="D8" s="100" t="s">
        <v>53</v>
      </c>
      <c r="E8" s="100" t="s">
        <v>54</v>
      </c>
      <c r="F8" s="100" t="s">
        <v>55</v>
      </c>
      <c r="G8" s="100" t="s">
        <v>56</v>
      </c>
      <c r="H8" s="100" t="s">
        <v>57</v>
      </c>
      <c r="I8" s="18"/>
      <c r="J8" s="391"/>
      <c r="K8" s="394"/>
      <c r="L8" s="395"/>
      <c r="M8" s="380"/>
      <c r="N8" s="66" t="s">
        <v>58</v>
      </c>
      <c r="O8" s="396"/>
      <c r="P8" s="378"/>
      <c r="Q8" s="380"/>
      <c r="R8" s="380"/>
      <c r="S8" s="380"/>
      <c r="T8" s="380"/>
      <c r="U8" s="380" t="s">
        <v>59</v>
      </c>
      <c r="V8" s="380" t="s">
        <v>60</v>
      </c>
      <c r="W8" s="65" t="s">
        <v>61</v>
      </c>
      <c r="X8" s="65" t="s">
        <v>61</v>
      </c>
      <c r="Y8" s="65" t="s">
        <v>61</v>
      </c>
      <c r="Z8" s="380"/>
      <c r="AA8" s="380" t="s">
        <v>62</v>
      </c>
      <c r="AB8" s="369"/>
      <c r="AC8" s="370"/>
      <c r="AD8" s="370"/>
      <c r="AE8" s="370"/>
      <c r="AF8" s="371"/>
      <c r="AG8" s="391"/>
      <c r="AH8" s="394"/>
      <c r="AI8" s="395"/>
      <c r="AJ8" s="380"/>
      <c r="AK8" s="66" t="s">
        <v>58</v>
      </c>
      <c r="AL8" s="396"/>
      <c r="AM8" s="396"/>
      <c r="AN8" s="380"/>
      <c r="AO8" s="380"/>
      <c r="AP8" s="380"/>
      <c r="AQ8" s="380"/>
      <c r="AR8" s="405"/>
      <c r="AS8" s="405"/>
      <c r="AT8" s="65" t="s">
        <v>61</v>
      </c>
      <c r="AU8" s="65" t="s">
        <v>61</v>
      </c>
      <c r="AV8" s="65" t="s">
        <v>61</v>
      </c>
      <c r="AW8" s="380"/>
      <c r="AX8" s="405"/>
      <c r="AY8" s="12"/>
      <c r="AZ8" s="12"/>
      <c r="BA8" s="12"/>
      <c r="BB8" s="12"/>
      <c r="BC8" s="12"/>
      <c r="BD8" s="12"/>
      <c r="BE8" s="12"/>
      <c r="BF8" s="12"/>
      <c r="BH8" s="15">
        <f t="shared" si="0"/>
        <v>50077</v>
      </c>
      <c r="BI8" s="48">
        <f t="shared" si="1"/>
        <v>0</v>
      </c>
      <c r="BJ8" s="49" t="str">
        <f t="shared" si="7"/>
        <v/>
      </c>
      <c r="BK8" s="50" t="e">
        <f t="shared" si="8"/>
        <v>#DIV/0!</v>
      </c>
      <c r="BL8" s="48">
        <f t="shared" si="2"/>
        <v>0</v>
      </c>
      <c r="BM8" s="51" t="str">
        <f t="shared" si="3"/>
        <v>FY1900BUDGET</v>
      </c>
      <c r="BN8" s="52" t="str">
        <f t="shared" si="4"/>
        <v>FY1900BUDGET</v>
      </c>
      <c r="BO8" s="50">
        <f t="shared" si="5"/>
        <v>0</v>
      </c>
      <c r="BP8" s="48">
        <f t="shared" si="6"/>
        <v>0</v>
      </c>
      <c r="BQ8" s="16" t="e">
        <f t="shared" si="9"/>
        <v>#DIV/0!</v>
      </c>
    </row>
    <row r="9" spans="1:69" ht="12" customHeight="1" x14ac:dyDescent="0.3">
      <c r="A9" s="381" t="s">
        <v>13</v>
      </c>
      <c r="B9" s="382"/>
      <c r="C9" s="383"/>
      <c r="D9" s="207"/>
      <c r="E9" s="207"/>
      <c r="F9" s="207"/>
      <c r="G9" s="207"/>
      <c r="H9" s="207"/>
      <c r="I9" s="67"/>
      <c r="J9" s="285"/>
      <c r="K9" s="322"/>
      <c r="L9" s="323"/>
      <c r="M9" s="275"/>
      <c r="N9" s="211"/>
      <c r="O9" s="212"/>
      <c r="P9" s="213"/>
      <c r="Q9" s="214"/>
      <c r="R9" s="68">
        <f>P9*Q9</f>
        <v>0</v>
      </c>
      <c r="S9" s="68">
        <f>IF(N9="",0,R9*0.062*VLOOKUP(N9,Employee_Status,2))</f>
        <v>0</v>
      </c>
      <c r="T9" s="68">
        <f t="shared" ref="T9" si="10">IF(N9="",0,R9*0.0145*VLOOKUP(N9,Employee_Status,2))</f>
        <v>0</v>
      </c>
      <c r="U9" s="68">
        <f>IF(N9="",0,IF(R9&gt;47300,236.5*VLOOKUP(N9,Employee_Status,2),R9*0.005*VLOOKUP(N9,Employee_Status,2)))</f>
        <v>0</v>
      </c>
      <c r="V9" s="68">
        <f>IF(N9="",0,VLOOKUP(O9,CCT_INDUSTRIAL_CODE,2)*Q9)</f>
        <v>0</v>
      </c>
      <c r="W9" s="68">
        <f>IF(N9="",0,(((563.63*12)/IF(N9="S",1560,2080))*Q9)*VLOOKUP(N9,Employee_Status,3)*(1+$W$5))</f>
        <v>0</v>
      </c>
      <c r="X9" s="68">
        <f t="shared" ref="X9:X41" si="11">IF(N9="",0,((VLOOKUP((P9*2080),Life_Ins,2)/IF(N9="S",1560,2080))*Q9)*VLOOKUP(N9,Employee_Status,3))*(1+$X$5)</f>
        <v>0</v>
      </c>
      <c r="Y9" s="68">
        <f t="shared" ref="Y9:Y40" si="12">IF(N9="",0,(((30.68*12)/IF(N9="S",1560,2080))*Q9)*VLOOKUP(N9,Employee_Status,3))*(1+$Y$5)</f>
        <v>0</v>
      </c>
      <c r="Z9" s="68">
        <f>R9*0.06</f>
        <v>0</v>
      </c>
      <c r="AA9" s="68">
        <f>SUM(S9:Z9)</f>
        <v>0</v>
      </c>
      <c r="AB9" s="369"/>
      <c r="AC9" s="370"/>
      <c r="AD9" s="370"/>
      <c r="AE9" s="370"/>
      <c r="AF9" s="371"/>
      <c r="AG9" s="209"/>
      <c r="AH9" s="322"/>
      <c r="AI9" s="323"/>
      <c r="AJ9" s="275"/>
      <c r="AK9" s="211"/>
      <c r="AL9" s="212"/>
      <c r="AM9" s="213"/>
      <c r="AN9" s="214"/>
      <c r="AO9" s="68">
        <f>AM9*AN9</f>
        <v>0</v>
      </c>
      <c r="AP9" s="68">
        <f t="shared" ref="AP9" si="13">IF(AK9="",0,AO9*0.062*VLOOKUP(AK9,Employee_Status,2))</f>
        <v>0</v>
      </c>
      <c r="AQ9" s="68">
        <f t="shared" ref="AQ9" si="14">IF(AK9="",0,AO9*0.0145*VLOOKUP(AK9,Employee_Status,2))</f>
        <v>0</v>
      </c>
      <c r="AR9" s="68">
        <f t="shared" ref="AR9:AR40" si="15">IF(AK9="",0,IF(AO9&gt;47300,236.5*VLOOKUP(AK9,Employee_Status,2),AO9*0.005*VLOOKUP(AK9,Employee_Status,2)))</f>
        <v>0</v>
      </c>
      <c r="AS9" s="68">
        <f t="shared" ref="AS9" si="16">IF(AK9="",0,VLOOKUP(AL9,CCT_INDUSTRIAL_CODE,2)*AN9)</f>
        <v>0</v>
      </c>
      <c r="AT9" s="68">
        <f t="shared" ref="AT9:AT40" si="17">IF(AK9="",0,(((563.63*12)/IF(AK9="S",1560,2080))*AN9)*VLOOKUP(AK9,Employee_Status,3)*(1+$W$5))</f>
        <v>0</v>
      </c>
      <c r="AU9" s="68">
        <f t="shared" ref="AU9:AU41" si="18">IF(AK9="",0,((VLOOKUP((AM9*2080),Life_Ins,2)/IF(AK9="S",1560,2080))*AN9)*VLOOKUP(AK9,Employee_Status,3))*(1+$X$5)</f>
        <v>0</v>
      </c>
      <c r="AV9" s="68">
        <f t="shared" ref="AV9:AV40" si="19">IF(AK9="",0,(((30.68*12)/IF(AK9="S",1560,2080))*AN9)*VLOOKUP(AK9,Employee_Status,3))*(1+$Y$5)</f>
        <v>0</v>
      </c>
      <c r="AW9" s="68">
        <f t="shared" ref="AW9:AW67" si="20">AO9*0.06</f>
        <v>0</v>
      </c>
      <c r="AX9" s="68">
        <f t="shared" ref="AX9:AX67" si="21">SUM(AP9:AW9)</f>
        <v>0</v>
      </c>
      <c r="AY9" s="12"/>
      <c r="AZ9" s="12"/>
      <c r="BA9" s="12"/>
      <c r="BB9" s="12"/>
      <c r="BC9" s="12"/>
      <c r="BD9" s="12"/>
      <c r="BE9" s="12"/>
      <c r="BF9" s="12"/>
      <c r="BH9" s="15">
        <f t="shared" si="0"/>
        <v>50210</v>
      </c>
      <c r="BI9" s="48">
        <f t="shared" si="1"/>
        <v>0</v>
      </c>
      <c r="BJ9" s="49" t="str">
        <f t="shared" si="7"/>
        <v/>
      </c>
      <c r="BK9" s="50" t="e">
        <f t="shared" si="8"/>
        <v>#DIV/0!</v>
      </c>
      <c r="BL9" s="48">
        <f t="shared" si="2"/>
        <v>0</v>
      </c>
      <c r="BM9" s="51" t="str">
        <f t="shared" si="3"/>
        <v>FY1900BUDGET</v>
      </c>
      <c r="BN9" s="52" t="str">
        <f t="shared" si="4"/>
        <v>FY1900BUDGET</v>
      </c>
      <c r="BO9" s="50">
        <f t="shared" si="5"/>
        <v>0</v>
      </c>
      <c r="BP9" s="48">
        <f t="shared" si="6"/>
        <v>0</v>
      </c>
      <c r="BQ9" s="16" t="e">
        <f t="shared" si="9"/>
        <v>#DIV/0!</v>
      </c>
    </row>
    <row r="10" spans="1:69" ht="12" customHeight="1" x14ac:dyDescent="0.3">
      <c r="A10" s="386" t="s">
        <v>22</v>
      </c>
      <c r="B10" s="387"/>
      <c r="C10" s="388"/>
      <c r="D10" s="69"/>
      <c r="E10" s="69"/>
      <c r="F10" s="69"/>
      <c r="G10" s="69"/>
      <c r="H10" s="69"/>
      <c r="I10" s="70"/>
      <c r="J10" s="209"/>
      <c r="K10" s="322"/>
      <c r="L10" s="323"/>
      <c r="M10" s="275"/>
      <c r="N10" s="211"/>
      <c r="O10" s="212"/>
      <c r="P10" s="213"/>
      <c r="Q10" s="214"/>
      <c r="R10" s="68">
        <f t="shared" ref="R10:R63" si="22">P10*Q10</f>
        <v>0</v>
      </c>
      <c r="S10" s="68">
        <f t="shared" ref="S10:S63" si="23">IF(N10="",0,R10*0.062*VLOOKUP(N10,Employee_Status,2))</f>
        <v>0</v>
      </c>
      <c r="T10" s="68">
        <f t="shared" ref="T10:T63" si="24">IF(N10="",0,R10*0.0145*VLOOKUP(N10,Employee_Status,2))</f>
        <v>0</v>
      </c>
      <c r="U10" s="68">
        <f t="shared" ref="U10:U40" si="25">IF(N10="",0,IF(R10&gt;47300,236.5*VLOOKUP(N10,Employee_Status,2),R10*0.005*VLOOKUP(N10,Employee_Status,2)))</f>
        <v>0</v>
      </c>
      <c r="V10" s="68">
        <f t="shared" ref="V10:V63" si="26">IF(N10="",0,VLOOKUP(O10,CCT_INDUSTRIAL_CODE,2)*Q10)</f>
        <v>0</v>
      </c>
      <c r="W10" s="68">
        <f t="shared" ref="W10:W40" si="27">IF(N10="",0,(((563.63*12)/IF(N10="S",1560,2080))*Q10)*VLOOKUP(N10,Employee_Status,3)*(1+$W$5))</f>
        <v>0</v>
      </c>
      <c r="X10" s="68">
        <f t="shared" si="11"/>
        <v>0</v>
      </c>
      <c r="Y10" s="68">
        <f t="shared" si="12"/>
        <v>0</v>
      </c>
      <c r="Z10" s="68">
        <f t="shared" ref="Z10:Z63" si="28">R10*0.06</f>
        <v>0</v>
      </c>
      <c r="AA10" s="68">
        <f t="shared" ref="AA10:AA63" si="29">SUM(S10:Z10)</f>
        <v>0</v>
      </c>
      <c r="AB10" s="369"/>
      <c r="AC10" s="370"/>
      <c r="AD10" s="370"/>
      <c r="AE10" s="370"/>
      <c r="AF10" s="371"/>
      <c r="AG10" s="209"/>
      <c r="AH10" s="322"/>
      <c r="AI10" s="323"/>
      <c r="AJ10" s="275"/>
      <c r="AK10" s="211"/>
      <c r="AL10" s="212"/>
      <c r="AM10" s="213"/>
      <c r="AN10" s="214"/>
      <c r="AO10" s="68">
        <f t="shared" ref="AO10:AO67" si="30">AM10*AN10</f>
        <v>0</v>
      </c>
      <c r="AP10" s="68">
        <f t="shared" ref="AP10:AP67" si="31">IF(AK10="",0,AO10*0.062*VLOOKUP(AK10,Employee_Status,2))</f>
        <v>0</v>
      </c>
      <c r="AQ10" s="68">
        <f t="shared" ref="AQ10:AQ67" si="32">IF(AK10="",0,AO10*0.0145*VLOOKUP(AK10,Employee_Status,2))</f>
        <v>0</v>
      </c>
      <c r="AR10" s="68">
        <f t="shared" si="15"/>
        <v>0</v>
      </c>
      <c r="AS10" s="68">
        <f t="shared" ref="AS10:AS67" si="33">IF(AK10="",0,VLOOKUP(AL10,CCT_INDUSTRIAL_CODE,2)*AN10)</f>
        <v>0</v>
      </c>
      <c r="AT10" s="68">
        <f t="shared" si="17"/>
        <v>0</v>
      </c>
      <c r="AU10" s="68">
        <f t="shared" si="18"/>
        <v>0</v>
      </c>
      <c r="AV10" s="68">
        <f t="shared" si="19"/>
        <v>0</v>
      </c>
      <c r="AW10" s="68">
        <f t="shared" si="20"/>
        <v>0</v>
      </c>
      <c r="AX10" s="68">
        <f t="shared" si="21"/>
        <v>0</v>
      </c>
      <c r="AY10" s="12"/>
      <c r="AZ10" s="12"/>
      <c r="BA10" s="12"/>
      <c r="BB10" s="12"/>
      <c r="BC10" s="12"/>
      <c r="BD10" s="12"/>
      <c r="BE10" s="12"/>
      <c r="BF10" s="12"/>
      <c r="BH10" s="15">
        <f t="shared" si="0"/>
        <v>54070</v>
      </c>
      <c r="BI10" s="48">
        <f t="shared" si="1"/>
        <v>0</v>
      </c>
      <c r="BJ10" s="49" t="str">
        <f t="shared" si="7"/>
        <v/>
      </c>
      <c r="BK10" s="50" t="e">
        <f t="shared" si="8"/>
        <v>#DIV/0!</v>
      </c>
      <c r="BL10" s="48">
        <f t="shared" si="2"/>
        <v>0</v>
      </c>
      <c r="BM10" s="51" t="str">
        <f t="shared" si="3"/>
        <v>FY1900BUDGET</v>
      </c>
      <c r="BN10" s="52" t="str">
        <f t="shared" si="4"/>
        <v>FY1900BUDGET</v>
      </c>
      <c r="BO10" s="50">
        <f t="shared" si="5"/>
        <v>0</v>
      </c>
      <c r="BP10" s="48">
        <f t="shared" si="6"/>
        <v>0</v>
      </c>
      <c r="BQ10" s="16" t="e">
        <f t="shared" si="9"/>
        <v>#DIV/0!</v>
      </c>
    </row>
    <row r="11" spans="1:69" ht="12" customHeight="1" x14ac:dyDescent="0.3">
      <c r="A11" s="352"/>
      <c r="B11" s="115">
        <v>50010</v>
      </c>
      <c r="C11" s="245" t="s">
        <v>63</v>
      </c>
      <c r="D11" s="208"/>
      <c r="E11" s="208"/>
      <c r="F11" s="208"/>
      <c r="G11" s="208"/>
      <c r="H11" s="208"/>
      <c r="I11" s="71">
        <f>SUM(D11:H11)</f>
        <v>0</v>
      </c>
      <c r="J11" s="209"/>
      <c r="K11" s="322"/>
      <c r="L11" s="323"/>
      <c r="M11" s="275"/>
      <c r="N11" s="211" t="s">
        <v>52</v>
      </c>
      <c r="O11" s="212">
        <v>19</v>
      </c>
      <c r="P11" s="213"/>
      <c r="Q11" s="214"/>
      <c r="R11" s="68">
        <f t="shared" si="22"/>
        <v>0</v>
      </c>
      <c r="S11" s="68">
        <f t="shared" si="23"/>
        <v>0</v>
      </c>
      <c r="T11" s="68">
        <f t="shared" si="24"/>
        <v>0</v>
      </c>
      <c r="U11" s="68">
        <f t="shared" si="25"/>
        <v>0</v>
      </c>
      <c r="V11" s="68">
        <f t="shared" si="26"/>
        <v>0</v>
      </c>
      <c r="W11" s="68">
        <f t="shared" si="27"/>
        <v>0</v>
      </c>
      <c r="X11" s="68">
        <f t="shared" si="11"/>
        <v>0</v>
      </c>
      <c r="Y11" s="68">
        <f t="shared" si="12"/>
        <v>0</v>
      </c>
      <c r="Z11" s="68">
        <f t="shared" si="28"/>
        <v>0</v>
      </c>
      <c r="AA11" s="68">
        <f t="shared" si="29"/>
        <v>0</v>
      </c>
      <c r="AB11" s="372"/>
      <c r="AC11" s="373"/>
      <c r="AD11" s="373"/>
      <c r="AE11" s="373"/>
      <c r="AF11" s="374"/>
      <c r="AG11" s="209"/>
      <c r="AH11" s="322"/>
      <c r="AI11" s="323"/>
      <c r="AJ11" s="275"/>
      <c r="AK11" s="211"/>
      <c r="AL11" s="212"/>
      <c r="AM11" s="213"/>
      <c r="AN11" s="214"/>
      <c r="AO11" s="68">
        <f t="shared" si="30"/>
        <v>0</v>
      </c>
      <c r="AP11" s="68">
        <f t="shared" si="31"/>
        <v>0</v>
      </c>
      <c r="AQ11" s="68">
        <f t="shared" si="32"/>
        <v>0</v>
      </c>
      <c r="AR11" s="68">
        <f t="shared" si="15"/>
        <v>0</v>
      </c>
      <c r="AS11" s="68">
        <f t="shared" si="33"/>
        <v>0</v>
      </c>
      <c r="AT11" s="68">
        <f t="shared" si="17"/>
        <v>0</v>
      </c>
      <c r="AU11" s="68">
        <f t="shared" si="18"/>
        <v>0</v>
      </c>
      <c r="AV11" s="68">
        <f t="shared" si="19"/>
        <v>0</v>
      </c>
      <c r="AW11" s="68">
        <f t="shared" si="20"/>
        <v>0</v>
      </c>
      <c r="AX11" s="68">
        <f t="shared" si="21"/>
        <v>0</v>
      </c>
      <c r="AY11" s="12"/>
      <c r="AZ11" s="12"/>
      <c r="BA11" s="12"/>
      <c r="BB11" s="12"/>
      <c r="BC11" s="12"/>
      <c r="BD11" s="12"/>
      <c r="BE11" s="12"/>
      <c r="BF11" s="12"/>
      <c r="BH11" s="15">
        <f t="shared" si="0"/>
        <v>53020</v>
      </c>
      <c r="BI11" s="48">
        <f t="shared" si="1"/>
        <v>0</v>
      </c>
      <c r="BJ11" s="49" t="str">
        <f t="shared" si="7"/>
        <v/>
      </c>
      <c r="BK11" s="50" t="e">
        <f t="shared" si="8"/>
        <v>#DIV/0!</v>
      </c>
      <c r="BL11" s="48">
        <f t="shared" si="2"/>
        <v>0</v>
      </c>
      <c r="BM11" s="51" t="str">
        <f t="shared" si="3"/>
        <v>FY1900BUDGET</v>
      </c>
      <c r="BN11" s="52" t="str">
        <f t="shared" si="4"/>
        <v>FY1900BUDGET</v>
      </c>
      <c r="BO11" s="50">
        <f t="shared" si="5"/>
        <v>0</v>
      </c>
      <c r="BP11" s="48">
        <f t="shared" si="6"/>
        <v>0</v>
      </c>
      <c r="BQ11" s="16" t="e">
        <f t="shared" si="9"/>
        <v>#DIV/0!</v>
      </c>
    </row>
    <row r="12" spans="1:69" ht="12" customHeight="1" x14ac:dyDescent="0.3">
      <c r="A12" s="353"/>
      <c r="B12" s="115">
        <v>50019</v>
      </c>
      <c r="C12" s="245" t="s">
        <v>68</v>
      </c>
      <c r="D12" s="208"/>
      <c r="E12" s="208"/>
      <c r="F12" s="208"/>
      <c r="G12" s="208"/>
      <c r="H12" s="208"/>
      <c r="I12" s="71">
        <f t="shared" ref="I12:I22" si="34">SUM(D12:H12)</f>
        <v>0</v>
      </c>
      <c r="J12" s="209"/>
      <c r="K12" s="322"/>
      <c r="L12" s="323"/>
      <c r="M12" s="275"/>
      <c r="N12" s="211" t="s">
        <v>52</v>
      </c>
      <c r="O12" s="212">
        <v>19</v>
      </c>
      <c r="P12" s="213"/>
      <c r="Q12" s="214"/>
      <c r="R12" s="68">
        <f t="shared" si="22"/>
        <v>0</v>
      </c>
      <c r="S12" s="68">
        <f t="shared" si="23"/>
        <v>0</v>
      </c>
      <c r="T12" s="68">
        <f t="shared" si="24"/>
        <v>0</v>
      </c>
      <c r="U12" s="68">
        <f t="shared" si="25"/>
        <v>0</v>
      </c>
      <c r="V12" s="68">
        <f t="shared" si="26"/>
        <v>0</v>
      </c>
      <c r="W12" s="68">
        <f t="shared" si="27"/>
        <v>0</v>
      </c>
      <c r="X12" s="68">
        <f t="shared" si="11"/>
        <v>0</v>
      </c>
      <c r="Y12" s="68">
        <f t="shared" si="12"/>
        <v>0</v>
      </c>
      <c r="Z12" s="68">
        <f t="shared" si="28"/>
        <v>0</v>
      </c>
      <c r="AA12" s="68">
        <f t="shared" si="29"/>
        <v>0</v>
      </c>
      <c r="AB12" s="375" t="s">
        <v>107</v>
      </c>
      <c r="AC12" s="376"/>
      <c r="AD12" s="72"/>
      <c r="AE12" s="73" t="s">
        <v>219</v>
      </c>
      <c r="AF12" s="74" t="s">
        <v>220</v>
      </c>
      <c r="AG12" s="209"/>
      <c r="AH12" s="322"/>
      <c r="AI12" s="323"/>
      <c r="AJ12" s="275"/>
      <c r="AK12" s="211"/>
      <c r="AL12" s="212"/>
      <c r="AM12" s="213"/>
      <c r="AN12" s="214"/>
      <c r="AO12" s="68">
        <f t="shared" si="30"/>
        <v>0</v>
      </c>
      <c r="AP12" s="68">
        <f t="shared" si="31"/>
        <v>0</v>
      </c>
      <c r="AQ12" s="68">
        <f t="shared" si="32"/>
        <v>0</v>
      </c>
      <c r="AR12" s="68">
        <f t="shared" si="15"/>
        <v>0</v>
      </c>
      <c r="AS12" s="68">
        <f t="shared" si="33"/>
        <v>0</v>
      </c>
      <c r="AT12" s="68">
        <f t="shared" si="17"/>
        <v>0</v>
      </c>
      <c r="AU12" s="68">
        <f t="shared" si="18"/>
        <v>0</v>
      </c>
      <c r="AV12" s="68">
        <f t="shared" si="19"/>
        <v>0</v>
      </c>
      <c r="AW12" s="68">
        <f t="shared" si="20"/>
        <v>0</v>
      </c>
      <c r="AX12" s="68">
        <f t="shared" si="21"/>
        <v>0</v>
      </c>
      <c r="AY12" s="12"/>
      <c r="AZ12" s="12"/>
      <c r="BA12" s="12"/>
      <c r="BB12" s="12"/>
      <c r="BC12" s="12"/>
      <c r="BD12" s="12"/>
      <c r="BE12" s="12"/>
      <c r="BF12" s="12"/>
      <c r="BH12" s="15">
        <f t="shared" si="0"/>
        <v>53160</v>
      </c>
      <c r="BI12" s="48">
        <f t="shared" si="1"/>
        <v>0</v>
      </c>
      <c r="BJ12" s="49" t="str">
        <f t="shared" si="7"/>
        <v/>
      </c>
      <c r="BK12" s="50" t="e">
        <f t="shared" si="8"/>
        <v>#DIV/0!</v>
      </c>
      <c r="BL12" s="48">
        <f t="shared" si="2"/>
        <v>0</v>
      </c>
      <c r="BM12" s="51" t="str">
        <f t="shared" si="3"/>
        <v>FY1900BUDGET</v>
      </c>
      <c r="BN12" s="52" t="str">
        <f t="shared" si="4"/>
        <v>FY1900BUDGET</v>
      </c>
      <c r="BO12" s="50">
        <f t="shared" si="5"/>
        <v>0</v>
      </c>
      <c r="BP12" s="48">
        <f t="shared" si="6"/>
        <v>0</v>
      </c>
      <c r="BQ12" s="16" t="e">
        <f t="shared" si="9"/>
        <v>#DIV/0!</v>
      </c>
    </row>
    <row r="13" spans="1:69" ht="12" customHeight="1" x14ac:dyDescent="0.3">
      <c r="A13" s="353"/>
      <c r="B13" s="115">
        <v>50020</v>
      </c>
      <c r="C13" s="245" t="s">
        <v>64</v>
      </c>
      <c r="D13" s="208"/>
      <c r="E13" s="208"/>
      <c r="F13" s="208"/>
      <c r="G13" s="208"/>
      <c r="H13" s="208"/>
      <c r="I13" s="71">
        <f t="shared" si="34"/>
        <v>0</v>
      </c>
      <c r="J13" s="209"/>
      <c r="K13" s="322"/>
      <c r="L13" s="323"/>
      <c r="M13" s="275"/>
      <c r="N13" s="211" t="s">
        <v>52</v>
      </c>
      <c r="O13" s="212">
        <v>19</v>
      </c>
      <c r="P13" s="213"/>
      <c r="Q13" s="214"/>
      <c r="R13" s="68">
        <f t="shared" si="22"/>
        <v>0</v>
      </c>
      <c r="S13" s="68">
        <f t="shared" si="23"/>
        <v>0</v>
      </c>
      <c r="T13" s="68">
        <f t="shared" si="24"/>
        <v>0</v>
      </c>
      <c r="U13" s="68">
        <f t="shared" si="25"/>
        <v>0</v>
      </c>
      <c r="V13" s="68">
        <f t="shared" si="26"/>
        <v>0</v>
      </c>
      <c r="W13" s="68">
        <f t="shared" si="27"/>
        <v>0</v>
      </c>
      <c r="X13" s="68">
        <f t="shared" si="11"/>
        <v>0</v>
      </c>
      <c r="Y13" s="68">
        <f t="shared" si="12"/>
        <v>0</v>
      </c>
      <c r="Z13" s="68">
        <f t="shared" si="28"/>
        <v>0</v>
      </c>
      <c r="AA13" s="68">
        <f t="shared" si="29"/>
        <v>0</v>
      </c>
      <c r="AB13" s="76" t="str">
        <f>A35</f>
        <v>SUPPLIES AND MATERIALS</v>
      </c>
      <c r="AC13" s="77"/>
      <c r="AD13" s="78"/>
      <c r="AE13" s="79"/>
      <c r="AF13" s="80"/>
      <c r="AG13" s="209"/>
      <c r="AH13" s="322"/>
      <c r="AI13" s="323"/>
      <c r="AJ13" s="275"/>
      <c r="AK13" s="211"/>
      <c r="AL13" s="212"/>
      <c r="AM13" s="213"/>
      <c r="AN13" s="214"/>
      <c r="AO13" s="68">
        <f t="shared" si="30"/>
        <v>0</v>
      </c>
      <c r="AP13" s="68">
        <f t="shared" si="31"/>
        <v>0</v>
      </c>
      <c r="AQ13" s="68">
        <f t="shared" si="32"/>
        <v>0</v>
      </c>
      <c r="AR13" s="68">
        <f t="shared" si="15"/>
        <v>0</v>
      </c>
      <c r="AS13" s="68">
        <f t="shared" si="33"/>
        <v>0</v>
      </c>
      <c r="AT13" s="68">
        <f t="shared" si="17"/>
        <v>0</v>
      </c>
      <c r="AU13" s="68">
        <f t="shared" si="18"/>
        <v>0</v>
      </c>
      <c r="AV13" s="68">
        <f t="shared" si="19"/>
        <v>0</v>
      </c>
      <c r="AW13" s="68">
        <f t="shared" si="20"/>
        <v>0</v>
      </c>
      <c r="AX13" s="68">
        <f t="shared" si="21"/>
        <v>0</v>
      </c>
      <c r="AY13" s="12"/>
      <c r="AZ13" s="12"/>
      <c r="BA13" s="12"/>
      <c r="BB13" s="12"/>
      <c r="BC13" s="12"/>
      <c r="BD13" s="12"/>
      <c r="BE13" s="12"/>
      <c r="BF13" s="12"/>
      <c r="BH13" s="15">
        <f t="shared" si="0"/>
        <v>53675</v>
      </c>
      <c r="BI13" s="48">
        <f t="shared" si="1"/>
        <v>0</v>
      </c>
      <c r="BJ13" s="49" t="str">
        <f t="shared" si="7"/>
        <v/>
      </c>
      <c r="BK13" s="50" t="e">
        <f t="shared" si="8"/>
        <v>#DIV/0!</v>
      </c>
      <c r="BL13" s="48">
        <f t="shared" si="2"/>
        <v>0</v>
      </c>
      <c r="BM13" s="51" t="str">
        <f t="shared" si="3"/>
        <v>FY1900BUDGET</v>
      </c>
      <c r="BN13" s="52" t="str">
        <f t="shared" si="4"/>
        <v>FY1900BUDGET</v>
      </c>
      <c r="BO13" s="50">
        <f t="shared" si="5"/>
        <v>0</v>
      </c>
      <c r="BP13" s="48">
        <f t="shared" si="6"/>
        <v>0</v>
      </c>
      <c r="BQ13" s="16" t="e">
        <f t="shared" si="9"/>
        <v>#DIV/0!</v>
      </c>
    </row>
    <row r="14" spans="1:69" ht="12" customHeight="1" x14ac:dyDescent="0.3">
      <c r="A14" s="353"/>
      <c r="B14" s="115">
        <v>50077</v>
      </c>
      <c r="C14" s="245" t="s">
        <v>67</v>
      </c>
      <c r="D14" s="208"/>
      <c r="E14" s="208"/>
      <c r="F14" s="208"/>
      <c r="G14" s="208"/>
      <c r="H14" s="208"/>
      <c r="I14" s="71">
        <f t="shared" si="34"/>
        <v>0</v>
      </c>
      <c r="J14" s="209"/>
      <c r="K14" s="322"/>
      <c r="L14" s="323"/>
      <c r="M14" s="275"/>
      <c r="N14" s="211" t="s">
        <v>52</v>
      </c>
      <c r="O14" s="212">
        <v>19</v>
      </c>
      <c r="P14" s="213"/>
      <c r="Q14" s="214"/>
      <c r="R14" s="68">
        <f t="shared" si="22"/>
        <v>0</v>
      </c>
      <c r="S14" s="68">
        <f t="shared" si="23"/>
        <v>0</v>
      </c>
      <c r="T14" s="68">
        <f t="shared" si="24"/>
        <v>0</v>
      </c>
      <c r="U14" s="68">
        <f t="shared" si="25"/>
        <v>0</v>
      </c>
      <c r="V14" s="68">
        <f t="shared" si="26"/>
        <v>0</v>
      </c>
      <c r="W14" s="68">
        <f t="shared" si="27"/>
        <v>0</v>
      </c>
      <c r="X14" s="68">
        <f t="shared" si="11"/>
        <v>0</v>
      </c>
      <c r="Y14" s="68">
        <f t="shared" si="12"/>
        <v>0</v>
      </c>
      <c r="Z14" s="68">
        <f t="shared" si="28"/>
        <v>0</v>
      </c>
      <c r="AA14" s="68">
        <f t="shared" si="29"/>
        <v>0</v>
      </c>
      <c r="AB14" s="276"/>
      <c r="AC14" s="82" t="str">
        <f>C36</f>
        <v>Office Supplies</v>
      </c>
      <c r="AD14" s="83"/>
      <c r="AE14" s="84">
        <f>I36</f>
        <v>0</v>
      </c>
      <c r="AF14" s="218" t="s">
        <v>230</v>
      </c>
      <c r="AG14" s="209"/>
      <c r="AH14" s="322"/>
      <c r="AI14" s="323"/>
      <c r="AJ14" s="275"/>
      <c r="AK14" s="211"/>
      <c r="AL14" s="212"/>
      <c r="AM14" s="213"/>
      <c r="AN14" s="214"/>
      <c r="AO14" s="68">
        <f t="shared" si="30"/>
        <v>0</v>
      </c>
      <c r="AP14" s="68">
        <f t="shared" si="31"/>
        <v>0</v>
      </c>
      <c r="AQ14" s="68">
        <f t="shared" si="32"/>
        <v>0</v>
      </c>
      <c r="AR14" s="68">
        <f t="shared" si="15"/>
        <v>0</v>
      </c>
      <c r="AS14" s="68">
        <f t="shared" si="33"/>
        <v>0</v>
      </c>
      <c r="AT14" s="68">
        <f t="shared" si="17"/>
        <v>0</v>
      </c>
      <c r="AU14" s="68">
        <f t="shared" si="18"/>
        <v>0</v>
      </c>
      <c r="AV14" s="68">
        <f t="shared" si="19"/>
        <v>0</v>
      </c>
      <c r="AW14" s="68">
        <f t="shared" si="20"/>
        <v>0</v>
      </c>
      <c r="AX14" s="68">
        <f t="shared" si="21"/>
        <v>0</v>
      </c>
      <c r="AY14" s="12"/>
      <c r="AZ14" s="12"/>
      <c r="BA14" s="12"/>
      <c r="BB14" s="12"/>
      <c r="BC14" s="12"/>
      <c r="BD14" s="12"/>
      <c r="BE14" s="12"/>
      <c r="BF14" s="12"/>
      <c r="BH14" s="15">
        <f t="shared" si="0"/>
        <v>54090</v>
      </c>
      <c r="BI14" s="48">
        <f t="shared" si="1"/>
        <v>0</v>
      </c>
      <c r="BJ14" s="49" t="str">
        <f t="shared" si="7"/>
        <v/>
      </c>
      <c r="BK14" s="50" t="e">
        <f t="shared" si="8"/>
        <v>#DIV/0!</v>
      </c>
      <c r="BL14" s="48">
        <f t="shared" si="2"/>
        <v>0</v>
      </c>
      <c r="BM14" s="51" t="str">
        <f t="shared" si="3"/>
        <v>FY1900BUDGET</v>
      </c>
      <c r="BN14" s="52" t="str">
        <f t="shared" si="4"/>
        <v>FY1900BUDGET</v>
      </c>
      <c r="BO14" s="50">
        <f t="shared" si="5"/>
        <v>0</v>
      </c>
      <c r="BP14" s="48">
        <f t="shared" si="6"/>
        <v>0</v>
      </c>
      <c r="BQ14" s="16" t="e">
        <f t="shared" si="9"/>
        <v>#DIV/0!</v>
      </c>
    </row>
    <row r="15" spans="1:69" ht="12" customHeight="1" x14ac:dyDescent="0.3">
      <c r="A15" s="353"/>
      <c r="B15" s="115">
        <v>50210</v>
      </c>
      <c r="C15" s="245" t="s">
        <v>65</v>
      </c>
      <c r="D15" s="208"/>
      <c r="E15" s="208"/>
      <c r="F15" s="208"/>
      <c r="G15" s="208"/>
      <c r="H15" s="208"/>
      <c r="I15" s="71">
        <f t="shared" si="34"/>
        <v>0</v>
      </c>
      <c r="J15" s="209"/>
      <c r="K15" s="322"/>
      <c r="L15" s="323"/>
      <c r="M15" s="275"/>
      <c r="N15" s="211"/>
      <c r="O15" s="212"/>
      <c r="P15" s="213"/>
      <c r="Q15" s="214"/>
      <c r="R15" s="68">
        <f t="shared" si="22"/>
        <v>0</v>
      </c>
      <c r="S15" s="68">
        <f t="shared" si="23"/>
        <v>0</v>
      </c>
      <c r="T15" s="68">
        <f t="shared" si="24"/>
        <v>0</v>
      </c>
      <c r="U15" s="68">
        <f t="shared" si="25"/>
        <v>0</v>
      </c>
      <c r="V15" s="68">
        <f t="shared" si="26"/>
        <v>0</v>
      </c>
      <c r="W15" s="68">
        <f t="shared" si="27"/>
        <v>0</v>
      </c>
      <c r="X15" s="68">
        <f t="shared" si="11"/>
        <v>0</v>
      </c>
      <c r="Y15" s="68">
        <f t="shared" si="12"/>
        <v>0</v>
      </c>
      <c r="Z15" s="68">
        <f t="shared" si="28"/>
        <v>0</v>
      </c>
      <c r="AA15" s="68">
        <f t="shared" si="29"/>
        <v>0</v>
      </c>
      <c r="AB15" s="281"/>
      <c r="AC15" s="82" t="str">
        <f>C37</f>
        <v>Program Supplies</v>
      </c>
      <c r="AD15" s="83"/>
      <c r="AE15" s="84">
        <f>I37</f>
        <v>0</v>
      </c>
      <c r="AF15" s="219" t="s">
        <v>231</v>
      </c>
      <c r="AG15" s="209"/>
      <c r="AH15" s="322"/>
      <c r="AI15" s="323"/>
      <c r="AJ15" s="275"/>
      <c r="AK15" s="211"/>
      <c r="AL15" s="212"/>
      <c r="AM15" s="213"/>
      <c r="AN15" s="214"/>
      <c r="AO15" s="68">
        <f t="shared" si="30"/>
        <v>0</v>
      </c>
      <c r="AP15" s="68">
        <f t="shared" si="31"/>
        <v>0</v>
      </c>
      <c r="AQ15" s="68">
        <f t="shared" si="32"/>
        <v>0</v>
      </c>
      <c r="AR15" s="68">
        <f t="shared" si="15"/>
        <v>0</v>
      </c>
      <c r="AS15" s="68">
        <f t="shared" si="33"/>
        <v>0</v>
      </c>
      <c r="AT15" s="68">
        <f t="shared" si="17"/>
        <v>0</v>
      </c>
      <c r="AU15" s="68">
        <f t="shared" si="18"/>
        <v>0</v>
      </c>
      <c r="AV15" s="68">
        <f t="shared" si="19"/>
        <v>0</v>
      </c>
      <c r="AW15" s="68">
        <f t="shared" si="20"/>
        <v>0</v>
      </c>
      <c r="AX15" s="68">
        <f t="shared" si="21"/>
        <v>0</v>
      </c>
      <c r="AY15" s="12"/>
      <c r="AZ15" s="12"/>
      <c r="BA15" s="12"/>
      <c r="BB15" s="12"/>
      <c r="BC15" s="12"/>
      <c r="BD15" s="12"/>
      <c r="BE15" s="12"/>
      <c r="BF15" s="12"/>
      <c r="BH15" s="15">
        <f>B24</f>
        <v>54510</v>
      </c>
      <c r="BI15" s="48">
        <f t="shared" si="1"/>
        <v>0</v>
      </c>
      <c r="BJ15" s="49" t="str">
        <f t="shared" si="7"/>
        <v/>
      </c>
      <c r="BK15" s="50" t="e">
        <f t="shared" si="8"/>
        <v>#DIV/0!</v>
      </c>
      <c r="BL15" s="48">
        <f t="shared" si="2"/>
        <v>0</v>
      </c>
      <c r="BM15" s="51" t="str">
        <f t="shared" si="3"/>
        <v>FY1900BUDGET</v>
      </c>
      <c r="BN15" s="52" t="str">
        <f t="shared" si="4"/>
        <v>FY1900BUDGET</v>
      </c>
      <c r="BO15" s="50">
        <f>I24</f>
        <v>0</v>
      </c>
      <c r="BP15" s="48">
        <f t="shared" si="6"/>
        <v>0</v>
      </c>
      <c r="BQ15" s="16" t="e">
        <f t="shared" si="9"/>
        <v>#DIV/0!</v>
      </c>
    </row>
    <row r="16" spans="1:69" ht="12" customHeight="1" x14ac:dyDescent="0.3">
      <c r="A16" s="353"/>
      <c r="B16" s="115">
        <v>54070</v>
      </c>
      <c r="C16" s="245" t="s">
        <v>224</v>
      </c>
      <c r="D16" s="208"/>
      <c r="E16" s="208"/>
      <c r="F16" s="208"/>
      <c r="G16" s="208"/>
      <c r="H16" s="208"/>
      <c r="I16" s="71">
        <f t="shared" si="34"/>
        <v>0</v>
      </c>
      <c r="J16" s="209"/>
      <c r="K16" s="322"/>
      <c r="L16" s="323"/>
      <c r="M16" s="275"/>
      <c r="N16" s="211"/>
      <c r="O16" s="212"/>
      <c r="P16" s="213"/>
      <c r="Q16" s="214"/>
      <c r="R16" s="68">
        <f t="shared" si="22"/>
        <v>0</v>
      </c>
      <c r="S16" s="68">
        <f t="shared" si="23"/>
        <v>0</v>
      </c>
      <c r="T16" s="68">
        <f t="shared" si="24"/>
        <v>0</v>
      </c>
      <c r="U16" s="68">
        <f t="shared" si="25"/>
        <v>0</v>
      </c>
      <c r="V16" s="68">
        <f t="shared" si="26"/>
        <v>0</v>
      </c>
      <c r="W16" s="68">
        <f t="shared" si="27"/>
        <v>0</v>
      </c>
      <c r="X16" s="68">
        <f t="shared" si="11"/>
        <v>0</v>
      </c>
      <c r="Y16" s="68">
        <f t="shared" si="12"/>
        <v>0</v>
      </c>
      <c r="Z16" s="68">
        <f t="shared" si="28"/>
        <v>0</v>
      </c>
      <c r="AA16" s="68">
        <f t="shared" si="29"/>
        <v>0</v>
      </c>
      <c r="AB16" s="76" t="str">
        <f>A38</f>
        <v>PURCHASED AND CONTRACTED SERVICES</v>
      </c>
      <c r="AC16" s="77"/>
      <c r="AD16" s="78"/>
      <c r="AE16" s="79"/>
      <c r="AF16" s="80"/>
      <c r="AG16" s="209"/>
      <c r="AH16" s="322"/>
      <c r="AI16" s="323"/>
      <c r="AJ16" s="275"/>
      <c r="AK16" s="211"/>
      <c r="AL16" s="212"/>
      <c r="AM16" s="213"/>
      <c r="AN16" s="214"/>
      <c r="AO16" s="68">
        <f t="shared" si="30"/>
        <v>0</v>
      </c>
      <c r="AP16" s="68">
        <f t="shared" si="31"/>
        <v>0</v>
      </c>
      <c r="AQ16" s="68">
        <f t="shared" si="32"/>
        <v>0</v>
      </c>
      <c r="AR16" s="68">
        <f t="shared" si="15"/>
        <v>0</v>
      </c>
      <c r="AS16" s="68">
        <f t="shared" si="33"/>
        <v>0</v>
      </c>
      <c r="AT16" s="68">
        <f t="shared" si="17"/>
        <v>0</v>
      </c>
      <c r="AU16" s="68">
        <f t="shared" si="18"/>
        <v>0</v>
      </c>
      <c r="AV16" s="68">
        <f t="shared" si="19"/>
        <v>0</v>
      </c>
      <c r="AW16" s="68">
        <f t="shared" si="20"/>
        <v>0</v>
      </c>
      <c r="AX16" s="68">
        <f t="shared" si="21"/>
        <v>0</v>
      </c>
      <c r="AY16" s="12"/>
      <c r="AZ16" s="12"/>
      <c r="BA16" s="12"/>
      <c r="BB16" s="12"/>
      <c r="BC16" s="12"/>
      <c r="BD16" s="12"/>
      <c r="BE16" s="12"/>
      <c r="BF16" s="12"/>
      <c r="BH16" s="15">
        <f>B36</f>
        <v>62110</v>
      </c>
      <c r="BI16" s="48">
        <f t="shared" si="1"/>
        <v>0</v>
      </c>
      <c r="BJ16" s="49" t="str">
        <f t="shared" si="7"/>
        <v/>
      </c>
      <c r="BK16" s="50" t="e">
        <f t="shared" si="8"/>
        <v>#DIV/0!</v>
      </c>
      <c r="BL16" s="48">
        <f t="shared" si="2"/>
        <v>0</v>
      </c>
      <c r="BM16" s="51" t="str">
        <f t="shared" si="3"/>
        <v>FY1900BUDGET</v>
      </c>
      <c r="BN16" s="52" t="str">
        <f t="shared" si="4"/>
        <v>FY1900BUDGET</v>
      </c>
      <c r="BO16" s="50">
        <f>I36</f>
        <v>0</v>
      </c>
      <c r="BP16" s="48">
        <f t="shared" si="6"/>
        <v>0</v>
      </c>
      <c r="BQ16" s="16" t="e">
        <f t="shared" si="9"/>
        <v>#DIV/0!</v>
      </c>
    </row>
    <row r="17" spans="1:69" ht="12" customHeight="1" x14ac:dyDescent="0.3">
      <c r="A17" s="353"/>
      <c r="B17" s="115">
        <v>53020</v>
      </c>
      <c r="C17" s="245" t="s">
        <v>66</v>
      </c>
      <c r="D17" s="208"/>
      <c r="E17" s="208"/>
      <c r="F17" s="208"/>
      <c r="G17" s="208"/>
      <c r="H17" s="208"/>
      <c r="I17" s="71">
        <f t="shared" si="34"/>
        <v>0</v>
      </c>
      <c r="J17" s="209"/>
      <c r="K17" s="322"/>
      <c r="L17" s="323"/>
      <c r="M17" s="275"/>
      <c r="N17" s="211"/>
      <c r="O17" s="212"/>
      <c r="P17" s="213"/>
      <c r="Q17" s="214"/>
      <c r="R17" s="68">
        <f t="shared" si="22"/>
        <v>0</v>
      </c>
      <c r="S17" s="68">
        <f t="shared" si="23"/>
        <v>0</v>
      </c>
      <c r="T17" s="68">
        <f t="shared" si="24"/>
        <v>0</v>
      </c>
      <c r="U17" s="68">
        <f t="shared" si="25"/>
        <v>0</v>
      </c>
      <c r="V17" s="68">
        <f t="shared" si="26"/>
        <v>0</v>
      </c>
      <c r="W17" s="68">
        <f t="shared" si="27"/>
        <v>0</v>
      </c>
      <c r="X17" s="68">
        <f t="shared" si="11"/>
        <v>0</v>
      </c>
      <c r="Y17" s="68">
        <f t="shared" si="12"/>
        <v>0</v>
      </c>
      <c r="Z17" s="68">
        <f t="shared" si="28"/>
        <v>0</v>
      </c>
      <c r="AA17" s="68">
        <f t="shared" si="29"/>
        <v>0</v>
      </c>
      <c r="AB17" s="90"/>
      <c r="AC17" s="91" t="str">
        <f>C39</f>
        <v>Dues &amp; Fees</v>
      </c>
      <c r="AD17" s="92"/>
      <c r="AE17" s="93">
        <f>I39</f>
        <v>0</v>
      </c>
      <c r="AF17" s="220"/>
      <c r="AG17" s="209"/>
      <c r="AH17" s="322"/>
      <c r="AI17" s="323"/>
      <c r="AJ17" s="275"/>
      <c r="AK17" s="211"/>
      <c r="AL17" s="212"/>
      <c r="AM17" s="213"/>
      <c r="AN17" s="214"/>
      <c r="AO17" s="68">
        <f t="shared" si="30"/>
        <v>0</v>
      </c>
      <c r="AP17" s="68">
        <f t="shared" si="31"/>
        <v>0</v>
      </c>
      <c r="AQ17" s="68">
        <f t="shared" si="32"/>
        <v>0</v>
      </c>
      <c r="AR17" s="68">
        <f t="shared" si="15"/>
        <v>0</v>
      </c>
      <c r="AS17" s="68">
        <f t="shared" si="33"/>
        <v>0</v>
      </c>
      <c r="AT17" s="68">
        <f t="shared" si="17"/>
        <v>0</v>
      </c>
      <c r="AU17" s="68">
        <f t="shared" si="18"/>
        <v>0</v>
      </c>
      <c r="AV17" s="68">
        <f t="shared" si="19"/>
        <v>0</v>
      </c>
      <c r="AW17" s="68">
        <f t="shared" si="20"/>
        <v>0</v>
      </c>
      <c r="AX17" s="68">
        <f t="shared" si="21"/>
        <v>0</v>
      </c>
      <c r="AY17" s="12"/>
      <c r="AZ17" s="12"/>
      <c r="BA17" s="12"/>
      <c r="BB17" s="12"/>
      <c r="BC17" s="12"/>
      <c r="BD17" s="12"/>
      <c r="BE17" s="12"/>
      <c r="BF17" s="12"/>
      <c r="BH17" s="15">
        <f>B37</f>
        <v>62510</v>
      </c>
      <c r="BI17" s="48">
        <f t="shared" si="1"/>
        <v>0</v>
      </c>
      <c r="BJ17" s="49" t="str">
        <f t="shared" si="7"/>
        <v/>
      </c>
      <c r="BK17" s="50" t="e">
        <f t="shared" si="8"/>
        <v>#DIV/0!</v>
      </c>
      <c r="BL17" s="48">
        <f t="shared" si="2"/>
        <v>0</v>
      </c>
      <c r="BM17" s="51" t="str">
        <f t="shared" si="3"/>
        <v>FY1900BUDGET</v>
      </c>
      <c r="BN17" s="52" t="str">
        <f t="shared" si="4"/>
        <v>FY1900BUDGET</v>
      </c>
      <c r="BO17" s="50">
        <f>I37</f>
        <v>0</v>
      </c>
      <c r="BP17" s="48">
        <f t="shared" si="6"/>
        <v>0</v>
      </c>
      <c r="BQ17" s="16" t="e">
        <f t="shared" si="9"/>
        <v>#DIV/0!</v>
      </c>
    </row>
    <row r="18" spans="1:69" ht="12" customHeight="1" x14ac:dyDescent="0.3">
      <c r="A18" s="353"/>
      <c r="B18" s="115">
        <v>53160</v>
      </c>
      <c r="C18" s="245" t="s">
        <v>69</v>
      </c>
      <c r="D18" s="208"/>
      <c r="E18" s="208"/>
      <c r="F18" s="208"/>
      <c r="G18" s="208"/>
      <c r="H18" s="208"/>
      <c r="I18" s="71">
        <f t="shared" si="34"/>
        <v>0</v>
      </c>
      <c r="J18" s="209"/>
      <c r="K18" s="322"/>
      <c r="L18" s="323"/>
      <c r="M18" s="275"/>
      <c r="N18" s="211"/>
      <c r="O18" s="212"/>
      <c r="P18" s="213"/>
      <c r="Q18" s="214"/>
      <c r="R18" s="68">
        <f t="shared" si="22"/>
        <v>0</v>
      </c>
      <c r="S18" s="68">
        <f t="shared" si="23"/>
        <v>0</v>
      </c>
      <c r="T18" s="68">
        <f t="shared" si="24"/>
        <v>0</v>
      </c>
      <c r="U18" s="68">
        <f t="shared" si="25"/>
        <v>0</v>
      </c>
      <c r="V18" s="68">
        <f t="shared" si="26"/>
        <v>0</v>
      </c>
      <c r="W18" s="68">
        <f t="shared" si="27"/>
        <v>0</v>
      </c>
      <c r="X18" s="68">
        <f t="shared" si="11"/>
        <v>0</v>
      </c>
      <c r="Y18" s="68">
        <f t="shared" si="12"/>
        <v>0</v>
      </c>
      <c r="Z18" s="68">
        <f t="shared" si="28"/>
        <v>0</v>
      </c>
      <c r="AA18" s="68">
        <f t="shared" si="29"/>
        <v>0</v>
      </c>
      <c r="AB18" s="99"/>
      <c r="AC18" s="91" t="str">
        <f>C40</f>
        <v>Consultant Service</v>
      </c>
      <c r="AD18" s="92"/>
      <c r="AE18" s="93">
        <f>I40</f>
        <v>0</v>
      </c>
      <c r="AF18" s="216"/>
      <c r="AG18" s="209"/>
      <c r="AH18" s="322"/>
      <c r="AI18" s="323"/>
      <c r="AJ18" s="275"/>
      <c r="AK18" s="211"/>
      <c r="AL18" s="212"/>
      <c r="AM18" s="213"/>
      <c r="AN18" s="214"/>
      <c r="AO18" s="68">
        <f t="shared" si="30"/>
        <v>0</v>
      </c>
      <c r="AP18" s="68">
        <f t="shared" si="31"/>
        <v>0</v>
      </c>
      <c r="AQ18" s="68">
        <f t="shared" si="32"/>
        <v>0</v>
      </c>
      <c r="AR18" s="68">
        <f t="shared" si="15"/>
        <v>0</v>
      </c>
      <c r="AS18" s="68">
        <f t="shared" si="33"/>
        <v>0</v>
      </c>
      <c r="AT18" s="68">
        <f t="shared" si="17"/>
        <v>0</v>
      </c>
      <c r="AU18" s="68">
        <f t="shared" si="18"/>
        <v>0</v>
      </c>
      <c r="AV18" s="68">
        <f t="shared" si="19"/>
        <v>0</v>
      </c>
      <c r="AW18" s="68">
        <f t="shared" si="20"/>
        <v>0</v>
      </c>
      <c r="AX18" s="68">
        <f t="shared" si="21"/>
        <v>0</v>
      </c>
      <c r="AY18" s="12"/>
      <c r="AZ18" s="12"/>
      <c r="BA18" s="12"/>
      <c r="BB18" s="12"/>
      <c r="BC18" s="12"/>
      <c r="BD18" s="12"/>
      <c r="BE18" s="12"/>
      <c r="BF18" s="12"/>
      <c r="BH18" s="15">
        <f>B39</f>
        <v>63001</v>
      </c>
      <c r="BI18" s="48">
        <f t="shared" si="1"/>
        <v>0</v>
      </c>
      <c r="BJ18" s="49" t="str">
        <f t="shared" si="7"/>
        <v/>
      </c>
      <c r="BK18" s="50" t="e">
        <f t="shared" si="8"/>
        <v>#DIV/0!</v>
      </c>
      <c r="BL18" s="48">
        <f t="shared" si="2"/>
        <v>0</v>
      </c>
      <c r="BM18" s="51" t="str">
        <f t="shared" si="3"/>
        <v>FY1900BUDGET</v>
      </c>
      <c r="BN18" s="52" t="str">
        <f t="shared" si="4"/>
        <v>FY1900BUDGET</v>
      </c>
      <c r="BO18" s="50">
        <f>I39</f>
        <v>0</v>
      </c>
      <c r="BP18" s="48">
        <f t="shared" si="6"/>
        <v>0</v>
      </c>
      <c r="BQ18" s="16" t="e">
        <f t="shared" si="9"/>
        <v>#DIV/0!</v>
      </c>
    </row>
    <row r="19" spans="1:69" ht="12" customHeight="1" x14ac:dyDescent="0.3">
      <c r="A19" s="353"/>
      <c r="B19" s="115">
        <v>53675</v>
      </c>
      <c r="C19" s="245" t="s">
        <v>70</v>
      </c>
      <c r="D19" s="208"/>
      <c r="E19" s="208"/>
      <c r="F19" s="208"/>
      <c r="G19" s="208"/>
      <c r="H19" s="208"/>
      <c r="I19" s="71">
        <f t="shared" si="34"/>
        <v>0</v>
      </c>
      <c r="J19" s="209"/>
      <c r="K19" s="322"/>
      <c r="L19" s="323"/>
      <c r="M19" s="275"/>
      <c r="N19" s="211"/>
      <c r="O19" s="212"/>
      <c r="P19" s="213"/>
      <c r="Q19" s="214"/>
      <c r="R19" s="68">
        <f t="shared" si="22"/>
        <v>0</v>
      </c>
      <c r="S19" s="68">
        <f t="shared" si="23"/>
        <v>0</v>
      </c>
      <c r="T19" s="68">
        <f t="shared" si="24"/>
        <v>0</v>
      </c>
      <c r="U19" s="68">
        <f t="shared" si="25"/>
        <v>0</v>
      </c>
      <c r="V19" s="68">
        <f t="shared" si="26"/>
        <v>0</v>
      </c>
      <c r="W19" s="68">
        <f t="shared" si="27"/>
        <v>0</v>
      </c>
      <c r="X19" s="68">
        <f t="shared" si="11"/>
        <v>0</v>
      </c>
      <c r="Y19" s="68">
        <f t="shared" si="12"/>
        <v>0</v>
      </c>
      <c r="Z19" s="68">
        <f t="shared" si="28"/>
        <v>0</v>
      </c>
      <c r="AA19" s="68">
        <f t="shared" si="29"/>
        <v>0</v>
      </c>
      <c r="AB19" s="99"/>
      <c r="AC19" s="101" t="str">
        <f>C41</f>
        <v>Sub Contracts/Contract Labor</v>
      </c>
      <c r="AD19" s="102"/>
      <c r="AE19" s="103">
        <f>I41</f>
        <v>0</v>
      </c>
      <c r="AF19" s="216"/>
      <c r="AG19" s="209"/>
      <c r="AH19" s="322"/>
      <c r="AI19" s="323"/>
      <c r="AJ19" s="275"/>
      <c r="AK19" s="211"/>
      <c r="AL19" s="212"/>
      <c r="AM19" s="213"/>
      <c r="AN19" s="214"/>
      <c r="AO19" s="68">
        <f t="shared" si="30"/>
        <v>0</v>
      </c>
      <c r="AP19" s="68">
        <f t="shared" si="31"/>
        <v>0</v>
      </c>
      <c r="AQ19" s="68">
        <f t="shared" si="32"/>
        <v>0</v>
      </c>
      <c r="AR19" s="68">
        <f t="shared" si="15"/>
        <v>0</v>
      </c>
      <c r="AS19" s="68">
        <f t="shared" si="33"/>
        <v>0</v>
      </c>
      <c r="AT19" s="68">
        <f t="shared" si="17"/>
        <v>0</v>
      </c>
      <c r="AU19" s="68">
        <f t="shared" si="18"/>
        <v>0</v>
      </c>
      <c r="AV19" s="68">
        <f t="shared" si="19"/>
        <v>0</v>
      </c>
      <c r="AW19" s="68">
        <f t="shared" si="20"/>
        <v>0</v>
      </c>
      <c r="AX19" s="68">
        <f t="shared" si="21"/>
        <v>0</v>
      </c>
      <c r="AY19" s="12"/>
      <c r="AZ19" s="12"/>
      <c r="BA19" s="12"/>
      <c r="BB19" s="12"/>
      <c r="BC19" s="12"/>
      <c r="BD19" s="12"/>
      <c r="BE19" s="12"/>
      <c r="BF19" s="12"/>
      <c r="BH19" s="15">
        <f>B40</f>
        <v>63210</v>
      </c>
      <c r="BI19" s="48">
        <f t="shared" si="1"/>
        <v>0</v>
      </c>
      <c r="BJ19" s="49" t="str">
        <f t="shared" si="7"/>
        <v/>
      </c>
      <c r="BK19" s="50" t="e">
        <f t="shared" si="8"/>
        <v>#DIV/0!</v>
      </c>
      <c r="BL19" s="48">
        <f t="shared" si="2"/>
        <v>0</v>
      </c>
      <c r="BM19" s="51" t="str">
        <f t="shared" si="3"/>
        <v>FY1900BUDGET</v>
      </c>
      <c r="BN19" s="52" t="str">
        <f t="shared" si="4"/>
        <v>FY1900BUDGET</v>
      </c>
      <c r="BO19" s="50">
        <f>I40</f>
        <v>0</v>
      </c>
      <c r="BP19" s="48">
        <f t="shared" si="6"/>
        <v>0</v>
      </c>
      <c r="BQ19" s="16" t="e">
        <f t="shared" si="9"/>
        <v>#DIV/0!</v>
      </c>
    </row>
    <row r="20" spans="1:69" ht="12" customHeight="1" x14ac:dyDescent="0.3">
      <c r="A20" s="353"/>
      <c r="B20" s="115">
        <v>54090</v>
      </c>
      <c r="C20" s="245" t="s">
        <v>71</v>
      </c>
      <c r="D20" s="208"/>
      <c r="E20" s="208"/>
      <c r="F20" s="208"/>
      <c r="G20" s="208"/>
      <c r="H20" s="208"/>
      <c r="I20" s="71">
        <f t="shared" si="34"/>
        <v>0</v>
      </c>
      <c r="J20" s="209"/>
      <c r="K20" s="322"/>
      <c r="L20" s="323"/>
      <c r="M20" s="275"/>
      <c r="N20" s="211"/>
      <c r="O20" s="212"/>
      <c r="P20" s="213"/>
      <c r="Q20" s="214"/>
      <c r="R20" s="68">
        <f t="shared" si="22"/>
        <v>0</v>
      </c>
      <c r="S20" s="68">
        <f t="shared" si="23"/>
        <v>0</v>
      </c>
      <c r="T20" s="68">
        <f t="shared" si="24"/>
        <v>0</v>
      </c>
      <c r="U20" s="68">
        <f t="shared" si="25"/>
        <v>0</v>
      </c>
      <c r="V20" s="68">
        <f t="shared" si="26"/>
        <v>0</v>
      </c>
      <c r="W20" s="68">
        <f t="shared" si="27"/>
        <v>0</v>
      </c>
      <c r="X20" s="68">
        <f t="shared" si="11"/>
        <v>0</v>
      </c>
      <c r="Y20" s="68">
        <f t="shared" si="12"/>
        <v>0</v>
      </c>
      <c r="Z20" s="68">
        <f t="shared" si="28"/>
        <v>0</v>
      </c>
      <c r="AA20" s="68">
        <f t="shared" si="29"/>
        <v>0</v>
      </c>
      <c r="AB20" s="76" t="str">
        <f>A42</f>
        <v>TELEPHONE/UTILITIES</v>
      </c>
      <c r="AC20" s="77"/>
      <c r="AD20" s="78"/>
      <c r="AE20" s="79"/>
      <c r="AF20" s="80"/>
      <c r="AG20" s="209"/>
      <c r="AH20" s="322"/>
      <c r="AI20" s="323"/>
      <c r="AJ20" s="275"/>
      <c r="AK20" s="211"/>
      <c r="AL20" s="212"/>
      <c r="AM20" s="213"/>
      <c r="AN20" s="214"/>
      <c r="AO20" s="68">
        <f t="shared" si="30"/>
        <v>0</v>
      </c>
      <c r="AP20" s="68">
        <f t="shared" si="31"/>
        <v>0</v>
      </c>
      <c r="AQ20" s="68">
        <f t="shared" si="32"/>
        <v>0</v>
      </c>
      <c r="AR20" s="68">
        <f t="shared" si="15"/>
        <v>0</v>
      </c>
      <c r="AS20" s="68">
        <f t="shared" si="33"/>
        <v>0</v>
      </c>
      <c r="AT20" s="68">
        <f t="shared" si="17"/>
        <v>0</v>
      </c>
      <c r="AU20" s="68">
        <f t="shared" si="18"/>
        <v>0</v>
      </c>
      <c r="AV20" s="68">
        <f t="shared" si="19"/>
        <v>0</v>
      </c>
      <c r="AW20" s="68">
        <f t="shared" si="20"/>
        <v>0</v>
      </c>
      <c r="AX20" s="68">
        <f t="shared" si="21"/>
        <v>0</v>
      </c>
      <c r="AY20" s="12"/>
      <c r="AZ20" s="12"/>
      <c r="BA20" s="12"/>
      <c r="BB20" s="12"/>
      <c r="BC20" s="12"/>
      <c r="BD20" s="12"/>
      <c r="BE20" s="12"/>
      <c r="BF20" s="12"/>
      <c r="BH20" s="15">
        <f>B41</f>
        <v>63410</v>
      </c>
      <c r="BI20" s="48">
        <f t="shared" si="1"/>
        <v>0</v>
      </c>
      <c r="BJ20" s="49" t="str">
        <f t="shared" si="7"/>
        <v/>
      </c>
      <c r="BK20" s="50" t="e">
        <f t="shared" si="8"/>
        <v>#DIV/0!</v>
      </c>
      <c r="BL20" s="48">
        <f t="shared" si="2"/>
        <v>0</v>
      </c>
      <c r="BM20" s="51" t="str">
        <f t="shared" si="3"/>
        <v>FY1900BUDGET</v>
      </c>
      <c r="BN20" s="52" t="str">
        <f t="shared" si="4"/>
        <v>FY1900BUDGET</v>
      </c>
      <c r="BO20" s="50">
        <f>I41</f>
        <v>0</v>
      </c>
      <c r="BP20" s="48">
        <f t="shared" si="6"/>
        <v>0</v>
      </c>
      <c r="BQ20" s="16" t="e">
        <f t="shared" si="9"/>
        <v>#DIV/0!</v>
      </c>
    </row>
    <row r="21" spans="1:69" ht="12" customHeight="1" x14ac:dyDescent="0.3">
      <c r="A21" s="353"/>
      <c r="B21" s="115">
        <v>54150</v>
      </c>
      <c r="C21" s="246" t="s">
        <v>211</v>
      </c>
      <c r="D21" s="208"/>
      <c r="E21" s="208"/>
      <c r="F21" s="208"/>
      <c r="G21" s="208"/>
      <c r="H21" s="208"/>
      <c r="I21" s="71">
        <f t="shared" si="34"/>
        <v>0</v>
      </c>
      <c r="J21" s="209"/>
      <c r="K21" s="322"/>
      <c r="L21" s="323"/>
      <c r="M21" s="275"/>
      <c r="N21" s="211"/>
      <c r="O21" s="212"/>
      <c r="P21" s="213"/>
      <c r="Q21" s="214"/>
      <c r="R21" s="68">
        <f t="shared" si="22"/>
        <v>0</v>
      </c>
      <c r="S21" s="68">
        <f t="shared" si="23"/>
        <v>0</v>
      </c>
      <c r="T21" s="68">
        <f t="shared" si="24"/>
        <v>0</v>
      </c>
      <c r="U21" s="68">
        <f t="shared" si="25"/>
        <v>0</v>
      </c>
      <c r="V21" s="68">
        <f t="shared" si="26"/>
        <v>0</v>
      </c>
      <c r="W21" s="68">
        <f t="shared" si="27"/>
        <v>0</v>
      </c>
      <c r="X21" s="68">
        <f t="shared" si="11"/>
        <v>0</v>
      </c>
      <c r="Y21" s="68">
        <f t="shared" si="12"/>
        <v>0</v>
      </c>
      <c r="Z21" s="68">
        <f t="shared" si="28"/>
        <v>0</v>
      </c>
      <c r="AA21" s="68">
        <f t="shared" si="29"/>
        <v>0</v>
      </c>
      <c r="AB21" s="276"/>
      <c r="AC21" s="108" t="str">
        <f>C43</f>
        <v>Telecommunications</v>
      </c>
      <c r="AD21" s="109"/>
      <c r="AE21" s="84">
        <f>I43</f>
        <v>0</v>
      </c>
      <c r="AF21" s="221"/>
      <c r="AG21" s="209"/>
      <c r="AH21" s="322"/>
      <c r="AI21" s="323"/>
      <c r="AJ21" s="275"/>
      <c r="AK21" s="211"/>
      <c r="AL21" s="212"/>
      <c r="AM21" s="213"/>
      <c r="AN21" s="214"/>
      <c r="AO21" s="68">
        <f t="shared" si="30"/>
        <v>0</v>
      </c>
      <c r="AP21" s="68">
        <f t="shared" si="31"/>
        <v>0</v>
      </c>
      <c r="AQ21" s="68">
        <f t="shared" si="32"/>
        <v>0</v>
      </c>
      <c r="AR21" s="68">
        <f t="shared" si="15"/>
        <v>0</v>
      </c>
      <c r="AS21" s="68">
        <f t="shared" si="33"/>
        <v>0</v>
      </c>
      <c r="AT21" s="68">
        <f t="shared" si="17"/>
        <v>0</v>
      </c>
      <c r="AU21" s="68">
        <f t="shared" si="18"/>
        <v>0</v>
      </c>
      <c r="AV21" s="68">
        <f t="shared" si="19"/>
        <v>0</v>
      </c>
      <c r="AW21" s="68">
        <f t="shared" si="20"/>
        <v>0</v>
      </c>
      <c r="AX21" s="68">
        <f t="shared" si="21"/>
        <v>0</v>
      </c>
      <c r="AY21" s="12"/>
      <c r="AZ21" s="12"/>
      <c r="BA21" s="12"/>
      <c r="BB21" s="12"/>
      <c r="BC21" s="12"/>
      <c r="BD21" s="12"/>
      <c r="BE21" s="12"/>
      <c r="BF21" s="12"/>
      <c r="BH21" s="15" t="e">
        <f>#REF!</f>
        <v>#REF!</v>
      </c>
      <c r="BI21" s="48">
        <f t="shared" si="1"/>
        <v>0</v>
      </c>
      <c r="BJ21" s="49" t="str">
        <f t="shared" si="7"/>
        <v/>
      </c>
      <c r="BK21" s="50" t="e">
        <f t="shared" si="8"/>
        <v>#REF!</v>
      </c>
      <c r="BL21" s="48">
        <f t="shared" si="2"/>
        <v>0</v>
      </c>
      <c r="BM21" s="51" t="str">
        <f t="shared" si="3"/>
        <v>FY1900BUDGET</v>
      </c>
      <c r="BN21" s="52" t="str">
        <f t="shared" si="4"/>
        <v>FY1900BUDGET</v>
      </c>
      <c r="BO21" s="50" t="e">
        <f>#REF!</f>
        <v>#REF!</v>
      </c>
      <c r="BP21" s="48">
        <f t="shared" si="6"/>
        <v>0</v>
      </c>
      <c r="BQ21" s="16" t="e">
        <f t="shared" si="9"/>
        <v>#REF!</v>
      </c>
    </row>
    <row r="22" spans="1:69" ht="12" customHeight="1" x14ac:dyDescent="0.3">
      <c r="A22" s="357"/>
      <c r="B22" s="215"/>
      <c r="C22" s="252"/>
      <c r="D22" s="208"/>
      <c r="E22" s="208"/>
      <c r="F22" s="208"/>
      <c r="G22" s="208"/>
      <c r="H22" s="208"/>
      <c r="I22" s="71">
        <f t="shared" si="34"/>
        <v>0</v>
      </c>
      <c r="J22" s="209"/>
      <c r="K22" s="322"/>
      <c r="L22" s="323"/>
      <c r="M22" s="275"/>
      <c r="N22" s="211"/>
      <c r="O22" s="212"/>
      <c r="P22" s="213"/>
      <c r="Q22" s="214"/>
      <c r="R22" s="68">
        <f t="shared" si="22"/>
        <v>0</v>
      </c>
      <c r="S22" s="68">
        <f t="shared" si="23"/>
        <v>0</v>
      </c>
      <c r="T22" s="68">
        <f t="shared" si="24"/>
        <v>0</v>
      </c>
      <c r="U22" s="68">
        <f t="shared" si="25"/>
        <v>0</v>
      </c>
      <c r="V22" s="68">
        <f t="shared" si="26"/>
        <v>0</v>
      </c>
      <c r="W22" s="68">
        <f t="shared" si="27"/>
        <v>0</v>
      </c>
      <c r="X22" s="68">
        <f t="shared" si="11"/>
        <v>0</v>
      </c>
      <c r="Y22" s="68">
        <f t="shared" si="12"/>
        <v>0</v>
      </c>
      <c r="Z22" s="68">
        <f t="shared" si="28"/>
        <v>0</v>
      </c>
      <c r="AA22" s="68">
        <f t="shared" si="29"/>
        <v>0</v>
      </c>
      <c r="AB22" s="277"/>
      <c r="AC22" s="112" t="str">
        <f>C44</f>
        <v>Utilities</v>
      </c>
      <c r="AD22" s="113"/>
      <c r="AE22" s="114">
        <f>I44</f>
        <v>0</v>
      </c>
      <c r="AF22" s="222"/>
      <c r="AG22" s="209"/>
      <c r="AH22" s="322"/>
      <c r="AI22" s="323"/>
      <c r="AJ22" s="275"/>
      <c r="AK22" s="211"/>
      <c r="AL22" s="212"/>
      <c r="AM22" s="213"/>
      <c r="AN22" s="214"/>
      <c r="AO22" s="68">
        <f t="shared" si="30"/>
        <v>0</v>
      </c>
      <c r="AP22" s="68">
        <f t="shared" si="31"/>
        <v>0</v>
      </c>
      <c r="AQ22" s="68">
        <f t="shared" si="32"/>
        <v>0</v>
      </c>
      <c r="AR22" s="68">
        <f t="shared" si="15"/>
        <v>0</v>
      </c>
      <c r="AS22" s="68">
        <f t="shared" si="33"/>
        <v>0</v>
      </c>
      <c r="AT22" s="68">
        <f t="shared" si="17"/>
        <v>0</v>
      </c>
      <c r="AU22" s="68">
        <f t="shared" si="18"/>
        <v>0</v>
      </c>
      <c r="AV22" s="68">
        <f t="shared" si="19"/>
        <v>0</v>
      </c>
      <c r="AW22" s="68">
        <f t="shared" si="20"/>
        <v>0</v>
      </c>
      <c r="AX22" s="68">
        <f t="shared" si="21"/>
        <v>0</v>
      </c>
      <c r="AY22" s="12"/>
      <c r="AZ22" s="12"/>
      <c r="BA22" s="12"/>
      <c r="BB22" s="12"/>
      <c r="BC22" s="12"/>
      <c r="BD22" s="12"/>
      <c r="BE22" s="12"/>
      <c r="BF22" s="12"/>
      <c r="BH22" s="15">
        <f>B43</f>
        <v>64010</v>
      </c>
      <c r="BI22" s="48">
        <f t="shared" si="1"/>
        <v>0</v>
      </c>
      <c r="BJ22" s="49" t="str">
        <f t="shared" si="7"/>
        <v/>
      </c>
      <c r="BK22" s="50" t="e">
        <f t="shared" si="8"/>
        <v>#DIV/0!</v>
      </c>
      <c r="BL22" s="48">
        <f t="shared" si="2"/>
        <v>0</v>
      </c>
      <c r="BM22" s="51" t="str">
        <f t="shared" si="3"/>
        <v>FY1900BUDGET</v>
      </c>
      <c r="BN22" s="52" t="str">
        <f t="shared" si="4"/>
        <v>FY1900BUDGET</v>
      </c>
      <c r="BO22" s="50">
        <f>I43</f>
        <v>0</v>
      </c>
      <c r="BP22" s="48">
        <f t="shared" si="6"/>
        <v>0</v>
      </c>
      <c r="BQ22" s="16" t="e">
        <f t="shared" si="9"/>
        <v>#DIV/0!</v>
      </c>
    </row>
    <row r="23" spans="1:69" ht="12" customHeight="1" thickBot="1" x14ac:dyDescent="0.35">
      <c r="A23" s="364" t="s">
        <v>72</v>
      </c>
      <c r="B23" s="365"/>
      <c r="C23" s="290"/>
      <c r="D23" s="75">
        <f>SUM(D11:D22)</f>
        <v>0</v>
      </c>
      <c r="E23" s="75">
        <f t="shared" ref="E23:I23" si="35">SUM(E11:E22)</f>
        <v>0</v>
      </c>
      <c r="F23" s="75">
        <f t="shared" si="35"/>
        <v>0</v>
      </c>
      <c r="G23" s="75">
        <f t="shared" si="35"/>
        <v>0</v>
      </c>
      <c r="H23" s="75">
        <f t="shared" si="35"/>
        <v>0</v>
      </c>
      <c r="I23" s="75">
        <f t="shared" si="35"/>
        <v>0</v>
      </c>
      <c r="J23" s="209"/>
      <c r="K23" s="322"/>
      <c r="L23" s="323"/>
      <c r="M23" s="275"/>
      <c r="N23" s="211"/>
      <c r="O23" s="212"/>
      <c r="P23" s="213"/>
      <c r="Q23" s="214"/>
      <c r="R23" s="68">
        <f t="shared" si="22"/>
        <v>0</v>
      </c>
      <c r="S23" s="68">
        <f t="shared" si="23"/>
        <v>0</v>
      </c>
      <c r="T23" s="68">
        <f t="shared" si="24"/>
        <v>0</v>
      </c>
      <c r="U23" s="68">
        <f t="shared" si="25"/>
        <v>0</v>
      </c>
      <c r="V23" s="68">
        <f t="shared" si="26"/>
        <v>0</v>
      </c>
      <c r="W23" s="68">
        <f t="shared" si="27"/>
        <v>0</v>
      </c>
      <c r="X23" s="68">
        <f t="shared" si="11"/>
        <v>0</v>
      </c>
      <c r="Y23" s="68">
        <f t="shared" si="12"/>
        <v>0</v>
      </c>
      <c r="Z23" s="68">
        <f t="shared" si="28"/>
        <v>0</v>
      </c>
      <c r="AA23" s="68">
        <f t="shared" si="29"/>
        <v>0</v>
      </c>
      <c r="AB23" s="278" t="str">
        <f>A45</f>
        <v>TRAVEL/TRAINING</v>
      </c>
      <c r="AC23" s="279"/>
      <c r="AD23" s="279"/>
      <c r="AE23" s="279"/>
      <c r="AF23" s="280"/>
      <c r="AG23" s="209"/>
      <c r="AH23" s="322"/>
      <c r="AI23" s="323"/>
      <c r="AJ23" s="275"/>
      <c r="AK23" s="211"/>
      <c r="AL23" s="212"/>
      <c r="AM23" s="213"/>
      <c r="AN23" s="214"/>
      <c r="AO23" s="68">
        <f t="shared" si="30"/>
        <v>0</v>
      </c>
      <c r="AP23" s="68">
        <f t="shared" si="31"/>
        <v>0</v>
      </c>
      <c r="AQ23" s="68">
        <f t="shared" si="32"/>
        <v>0</v>
      </c>
      <c r="AR23" s="68">
        <f t="shared" si="15"/>
        <v>0</v>
      </c>
      <c r="AS23" s="68">
        <f t="shared" si="33"/>
        <v>0</v>
      </c>
      <c r="AT23" s="68">
        <f t="shared" si="17"/>
        <v>0</v>
      </c>
      <c r="AU23" s="68">
        <f t="shared" si="18"/>
        <v>0</v>
      </c>
      <c r="AV23" s="68">
        <f t="shared" si="19"/>
        <v>0</v>
      </c>
      <c r="AW23" s="68">
        <f t="shared" si="20"/>
        <v>0</v>
      </c>
      <c r="AX23" s="68">
        <f t="shared" si="21"/>
        <v>0</v>
      </c>
      <c r="AY23" s="12"/>
      <c r="AZ23" s="12"/>
      <c r="BA23" s="12"/>
      <c r="BB23" s="12"/>
      <c r="BC23" s="12"/>
      <c r="BD23" s="12"/>
      <c r="BE23" s="12"/>
      <c r="BF23" s="12"/>
      <c r="BH23" s="15">
        <f>B44</f>
        <v>64020</v>
      </c>
      <c r="BI23" s="48">
        <f t="shared" si="1"/>
        <v>0</v>
      </c>
      <c r="BJ23" s="49" t="str">
        <f t="shared" si="7"/>
        <v/>
      </c>
      <c r="BK23" s="50" t="e">
        <f t="shared" si="8"/>
        <v>#DIV/0!</v>
      </c>
      <c r="BL23" s="48">
        <f t="shared" si="2"/>
        <v>0</v>
      </c>
      <c r="BM23" s="51" t="str">
        <f t="shared" si="3"/>
        <v>FY1900BUDGET</v>
      </c>
      <c r="BN23" s="52" t="str">
        <f t="shared" si="4"/>
        <v>FY1900BUDGET</v>
      </c>
      <c r="BO23" s="50">
        <f>I44</f>
        <v>0</v>
      </c>
      <c r="BP23" s="48">
        <f t="shared" si="6"/>
        <v>0</v>
      </c>
      <c r="BQ23" s="16" t="e">
        <f t="shared" si="9"/>
        <v>#DIV/0!</v>
      </c>
    </row>
    <row r="24" spans="1:69" ht="12" customHeight="1" thickTop="1" x14ac:dyDescent="0.3">
      <c r="A24" s="90"/>
      <c r="B24" s="115">
        <v>54510</v>
      </c>
      <c r="C24" s="247" t="s">
        <v>73</v>
      </c>
      <c r="D24" s="208"/>
      <c r="E24" s="208"/>
      <c r="F24" s="208"/>
      <c r="G24" s="236"/>
      <c r="H24" s="236"/>
      <c r="I24" s="81">
        <f>SUM(D24:F24)</f>
        <v>0</v>
      </c>
      <c r="J24" s="209"/>
      <c r="K24" s="322"/>
      <c r="L24" s="323"/>
      <c r="M24" s="275"/>
      <c r="N24" s="211"/>
      <c r="O24" s="212"/>
      <c r="P24" s="213"/>
      <c r="Q24" s="214"/>
      <c r="R24" s="68">
        <f t="shared" si="22"/>
        <v>0</v>
      </c>
      <c r="S24" s="68">
        <f t="shared" si="23"/>
        <v>0</v>
      </c>
      <c r="T24" s="68">
        <f t="shared" si="24"/>
        <v>0</v>
      </c>
      <c r="U24" s="68">
        <f t="shared" si="25"/>
        <v>0</v>
      </c>
      <c r="V24" s="68">
        <f t="shared" si="26"/>
        <v>0</v>
      </c>
      <c r="W24" s="68">
        <f t="shared" si="27"/>
        <v>0</v>
      </c>
      <c r="X24" s="68">
        <f t="shared" si="11"/>
        <v>0</v>
      </c>
      <c r="Y24" s="68">
        <f t="shared" si="12"/>
        <v>0</v>
      </c>
      <c r="Z24" s="68">
        <f t="shared" si="28"/>
        <v>0</v>
      </c>
      <c r="AA24" s="68">
        <f t="shared" si="29"/>
        <v>0</v>
      </c>
      <c r="AB24" s="90"/>
      <c r="AC24" s="108" t="str">
        <f>C46</f>
        <v>Travel</v>
      </c>
      <c r="AD24" s="109"/>
      <c r="AE24" s="84">
        <f>I46</f>
        <v>0</v>
      </c>
      <c r="AF24" s="218"/>
      <c r="AG24" s="209"/>
      <c r="AH24" s="322"/>
      <c r="AI24" s="323"/>
      <c r="AJ24" s="275"/>
      <c r="AK24" s="211"/>
      <c r="AL24" s="212"/>
      <c r="AM24" s="213"/>
      <c r="AN24" s="214"/>
      <c r="AO24" s="68">
        <f t="shared" si="30"/>
        <v>0</v>
      </c>
      <c r="AP24" s="68">
        <f t="shared" si="31"/>
        <v>0</v>
      </c>
      <c r="AQ24" s="68">
        <f t="shared" si="32"/>
        <v>0</v>
      </c>
      <c r="AR24" s="68">
        <f t="shared" si="15"/>
        <v>0</v>
      </c>
      <c r="AS24" s="68">
        <f t="shared" si="33"/>
        <v>0</v>
      </c>
      <c r="AT24" s="68">
        <f t="shared" si="17"/>
        <v>0</v>
      </c>
      <c r="AU24" s="68">
        <f t="shared" si="18"/>
        <v>0</v>
      </c>
      <c r="AV24" s="68">
        <f t="shared" si="19"/>
        <v>0</v>
      </c>
      <c r="AW24" s="68">
        <f t="shared" si="20"/>
        <v>0</v>
      </c>
      <c r="AX24" s="68">
        <f t="shared" si="21"/>
        <v>0</v>
      </c>
      <c r="AY24" s="12"/>
      <c r="AZ24" s="12"/>
      <c r="BA24" s="12"/>
      <c r="BB24" s="12"/>
      <c r="BC24" s="12"/>
      <c r="BD24" s="12"/>
      <c r="BE24" s="12"/>
      <c r="BF24" s="12"/>
      <c r="BH24" s="15">
        <f>B46</f>
        <v>65010</v>
      </c>
      <c r="BI24" s="48">
        <f t="shared" si="1"/>
        <v>0</v>
      </c>
      <c r="BJ24" s="49" t="str">
        <f t="shared" si="7"/>
        <v/>
      </c>
      <c r="BK24" s="50" t="e">
        <f t="shared" si="8"/>
        <v>#DIV/0!</v>
      </c>
      <c r="BL24" s="48">
        <f t="shared" si="2"/>
        <v>0</v>
      </c>
      <c r="BM24" s="51" t="str">
        <f t="shared" si="3"/>
        <v>FY1900BUDGET</v>
      </c>
      <c r="BN24" s="52" t="str">
        <f t="shared" si="4"/>
        <v>FY1900BUDGET</v>
      </c>
      <c r="BO24" s="50">
        <f>I46</f>
        <v>0</v>
      </c>
      <c r="BP24" s="48">
        <f t="shared" si="6"/>
        <v>0</v>
      </c>
      <c r="BQ24" s="16" t="e">
        <f t="shared" si="9"/>
        <v>#DIV/0!</v>
      </c>
    </row>
    <row r="25" spans="1:69" ht="12" customHeight="1" x14ac:dyDescent="0.3">
      <c r="A25" s="248"/>
      <c r="B25" s="115">
        <v>54525</v>
      </c>
      <c r="C25" s="240" t="s">
        <v>210</v>
      </c>
      <c r="D25" s="235"/>
      <c r="E25" s="241"/>
      <c r="F25" s="241"/>
      <c r="G25" s="237"/>
      <c r="H25" s="237"/>
      <c r="I25" s="81">
        <f>SUM(D25:F25)</f>
        <v>0</v>
      </c>
      <c r="J25" s="209"/>
      <c r="K25" s="322"/>
      <c r="L25" s="323"/>
      <c r="M25" s="275"/>
      <c r="N25" s="211"/>
      <c r="O25" s="212"/>
      <c r="P25" s="213"/>
      <c r="Q25" s="214"/>
      <c r="R25" s="68">
        <f t="shared" si="22"/>
        <v>0</v>
      </c>
      <c r="S25" s="68">
        <f t="shared" ref="S25" si="36">IF(N25="",0,R25*0.062*VLOOKUP(N25,Employee_Status,2))</f>
        <v>0</v>
      </c>
      <c r="T25" s="68">
        <f t="shared" ref="T25" si="37">IF(N25="",0,R25*0.0145*VLOOKUP(N25,Employee_Status,2))</f>
        <v>0</v>
      </c>
      <c r="U25" s="68">
        <f t="shared" ref="U25" si="38">IF(N25="",0,IF(R25&gt;47300,236.5*VLOOKUP(N25,Employee_Status,2),R25*0.005*VLOOKUP(N25,Employee_Status,2)))</f>
        <v>0</v>
      </c>
      <c r="V25" s="68">
        <f t="shared" ref="V25" si="39">IF(N25="",0,VLOOKUP(O25,CCT_INDUSTRIAL_CODE,2)*Q25)</f>
        <v>0</v>
      </c>
      <c r="W25" s="68">
        <f t="shared" ref="W25" si="40">IF(N25="",0,(((563.63*12)/IF(N25="S",1560,2080))*Q25)*VLOOKUP(N25,Employee_Status,3)*(1+$W$5))</f>
        <v>0</v>
      </c>
      <c r="X25" s="68">
        <f t="shared" ref="X25" si="41">IF(N25="",0,((VLOOKUP((P25*2080),Life_Ins,2)/IF(N25="S",1560,2080))*Q25)*VLOOKUP(N25,Employee_Status,3))*(1+$X$5)</f>
        <v>0</v>
      </c>
      <c r="Y25" s="68">
        <f t="shared" ref="Y25" si="42">IF(N25="",0,(((30.68*12)/IF(N25="S",1560,2080))*Q25)*VLOOKUP(N25,Employee_Status,3))*(1+$Y$5)</f>
        <v>0</v>
      </c>
      <c r="Z25" s="68">
        <f t="shared" si="28"/>
        <v>0</v>
      </c>
      <c r="AA25" s="68">
        <f t="shared" si="29"/>
        <v>0</v>
      </c>
      <c r="AB25" s="123"/>
      <c r="AC25" s="108" t="str">
        <f>C47</f>
        <v>Training</v>
      </c>
      <c r="AD25" s="109"/>
      <c r="AE25" s="84">
        <f>I47</f>
        <v>0</v>
      </c>
      <c r="AF25" s="218"/>
      <c r="AG25" s="209"/>
      <c r="AH25" s="322"/>
      <c r="AI25" s="323"/>
      <c r="AJ25" s="275"/>
      <c r="AK25" s="211"/>
      <c r="AL25" s="212"/>
      <c r="AM25" s="213"/>
      <c r="AN25" s="214"/>
      <c r="AO25" s="68"/>
      <c r="AP25" s="68"/>
      <c r="AQ25" s="68"/>
      <c r="AR25" s="68">
        <f t="shared" si="15"/>
        <v>0</v>
      </c>
      <c r="AS25" s="68"/>
      <c r="AT25" s="68">
        <f t="shared" si="17"/>
        <v>0</v>
      </c>
      <c r="AU25" s="68"/>
      <c r="AV25" s="68">
        <f t="shared" si="19"/>
        <v>0</v>
      </c>
      <c r="AW25" s="68"/>
      <c r="AX25" s="68"/>
      <c r="AY25" s="12"/>
      <c r="AZ25" s="12"/>
      <c r="BA25" s="12"/>
      <c r="BB25" s="12"/>
      <c r="BC25" s="12"/>
      <c r="BD25" s="12"/>
      <c r="BE25" s="12"/>
      <c r="BF25" s="12"/>
      <c r="BI25" s="48"/>
      <c r="BJ25" s="49"/>
      <c r="BK25" s="50"/>
      <c r="BL25" s="48"/>
      <c r="BM25" s="51"/>
      <c r="BN25" s="52"/>
      <c r="BO25" s="50"/>
      <c r="BP25" s="48"/>
    </row>
    <row r="26" spans="1:69" ht="12" customHeight="1" thickBot="1" x14ac:dyDescent="0.35">
      <c r="A26" s="363" t="s">
        <v>74</v>
      </c>
      <c r="B26" s="289"/>
      <c r="C26" s="290"/>
      <c r="D26" s="85">
        <f>+D23+D24+D25</f>
        <v>0</v>
      </c>
      <c r="E26" s="85">
        <f t="shared" ref="E26:I26" si="43">+E23+E24+E25</f>
        <v>0</v>
      </c>
      <c r="F26" s="85">
        <f t="shared" si="43"/>
        <v>0</v>
      </c>
      <c r="G26" s="85">
        <f t="shared" si="43"/>
        <v>0</v>
      </c>
      <c r="H26" s="85">
        <f t="shared" si="43"/>
        <v>0</v>
      </c>
      <c r="I26" s="85">
        <f t="shared" si="43"/>
        <v>0</v>
      </c>
      <c r="J26" s="209"/>
      <c r="K26" s="322"/>
      <c r="L26" s="323"/>
      <c r="M26" s="275"/>
      <c r="N26" s="211"/>
      <c r="O26" s="212"/>
      <c r="P26" s="213"/>
      <c r="Q26" s="214"/>
      <c r="R26" s="68">
        <f t="shared" si="22"/>
        <v>0</v>
      </c>
      <c r="S26" s="68">
        <f t="shared" si="23"/>
        <v>0</v>
      </c>
      <c r="T26" s="68">
        <f t="shared" si="24"/>
        <v>0</v>
      </c>
      <c r="U26" s="68">
        <f t="shared" si="25"/>
        <v>0</v>
      </c>
      <c r="V26" s="68">
        <f t="shared" si="26"/>
        <v>0</v>
      </c>
      <c r="W26" s="68">
        <f t="shared" si="27"/>
        <v>0</v>
      </c>
      <c r="X26" s="68">
        <f t="shared" si="11"/>
        <v>0</v>
      </c>
      <c r="Y26" s="68">
        <f t="shared" si="12"/>
        <v>0</v>
      </c>
      <c r="Z26" s="68">
        <f t="shared" si="28"/>
        <v>0</v>
      </c>
      <c r="AA26" s="68">
        <f t="shared" si="29"/>
        <v>0</v>
      </c>
      <c r="AB26" s="278" t="str">
        <f>A48</f>
        <v>VEHICLE EXPENSES</v>
      </c>
      <c r="AC26" s="279"/>
      <c r="AD26" s="279"/>
      <c r="AE26" s="279"/>
      <c r="AF26" s="280"/>
      <c r="AG26" s="209"/>
      <c r="AH26" s="322"/>
      <c r="AI26" s="323"/>
      <c r="AJ26" s="275"/>
      <c r="AK26" s="211"/>
      <c r="AL26" s="212"/>
      <c r="AM26" s="213"/>
      <c r="AN26" s="214"/>
      <c r="AO26" s="68">
        <f t="shared" si="30"/>
        <v>0</v>
      </c>
      <c r="AP26" s="68">
        <f t="shared" si="31"/>
        <v>0</v>
      </c>
      <c r="AQ26" s="68">
        <f t="shared" si="32"/>
        <v>0</v>
      </c>
      <c r="AR26" s="68">
        <f t="shared" si="15"/>
        <v>0</v>
      </c>
      <c r="AS26" s="68">
        <f t="shared" si="33"/>
        <v>0</v>
      </c>
      <c r="AT26" s="68">
        <f t="shared" si="17"/>
        <v>0</v>
      </c>
      <c r="AU26" s="68">
        <f t="shared" si="18"/>
        <v>0</v>
      </c>
      <c r="AV26" s="68">
        <f t="shared" si="19"/>
        <v>0</v>
      </c>
      <c r="AW26" s="68">
        <f t="shared" si="20"/>
        <v>0</v>
      </c>
      <c r="AX26" s="68">
        <f t="shared" si="21"/>
        <v>0</v>
      </c>
      <c r="AY26" s="12"/>
      <c r="AZ26" s="12"/>
      <c r="BA26" s="12"/>
      <c r="BB26" s="12"/>
      <c r="BC26" s="12"/>
      <c r="BD26" s="12"/>
      <c r="BE26" s="12"/>
      <c r="BF26" s="12"/>
      <c r="BH26" s="15">
        <f>B47</f>
        <v>65210</v>
      </c>
      <c r="BI26" s="48">
        <f t="shared" ref="BI26:BI70" si="44">$H$6</f>
        <v>0</v>
      </c>
      <c r="BJ26" s="49" t="str">
        <f t="shared" si="7"/>
        <v/>
      </c>
      <c r="BK26" s="50" t="e">
        <f t="shared" si="8"/>
        <v>#DIV/0!</v>
      </c>
      <c r="BL26" s="48">
        <f t="shared" ref="BL26:BL70" si="45">$H$5</f>
        <v>0</v>
      </c>
      <c r="BM26" s="51" t="str">
        <f t="shared" si="3"/>
        <v>FY1900BUDGET</v>
      </c>
      <c r="BN26" s="52" t="str">
        <f t="shared" si="4"/>
        <v>FY1900BUDGET</v>
      </c>
      <c r="BO26" s="50">
        <f>I47</f>
        <v>0</v>
      </c>
      <c r="BP26" s="48">
        <f t="shared" si="6"/>
        <v>0</v>
      </c>
      <c r="BQ26" s="16" t="e">
        <f t="shared" si="9"/>
        <v>#DIV/0!</v>
      </c>
    </row>
    <row r="27" spans="1:69" ht="12" customHeight="1" thickTop="1" x14ac:dyDescent="0.3">
      <c r="A27" s="87"/>
      <c r="B27" s="88"/>
      <c r="C27" s="88"/>
      <c r="D27" s="88"/>
      <c r="E27" s="88"/>
      <c r="F27" s="88"/>
      <c r="G27" s="88"/>
      <c r="H27" s="88"/>
      <c r="I27" s="89"/>
      <c r="J27" s="209"/>
      <c r="K27" s="322"/>
      <c r="L27" s="323"/>
      <c r="M27" s="275"/>
      <c r="N27" s="211"/>
      <c r="O27" s="212"/>
      <c r="P27" s="213"/>
      <c r="Q27" s="214"/>
      <c r="R27" s="68">
        <f t="shared" si="22"/>
        <v>0</v>
      </c>
      <c r="S27" s="68">
        <f t="shared" si="23"/>
        <v>0</v>
      </c>
      <c r="T27" s="68">
        <f t="shared" si="24"/>
        <v>0</v>
      </c>
      <c r="U27" s="68">
        <f t="shared" si="25"/>
        <v>0</v>
      </c>
      <c r="V27" s="68">
        <f t="shared" si="26"/>
        <v>0</v>
      </c>
      <c r="W27" s="68">
        <f t="shared" si="27"/>
        <v>0</v>
      </c>
      <c r="X27" s="68">
        <f t="shared" si="11"/>
        <v>0</v>
      </c>
      <c r="Y27" s="68">
        <f t="shared" si="12"/>
        <v>0</v>
      </c>
      <c r="Z27" s="68">
        <f t="shared" si="28"/>
        <v>0</v>
      </c>
      <c r="AA27" s="68">
        <f t="shared" si="29"/>
        <v>0</v>
      </c>
      <c r="AB27" s="276"/>
      <c r="AC27" s="108" t="str">
        <f>C49</f>
        <v>Vehicle R&amp;M</v>
      </c>
      <c r="AD27" s="109"/>
      <c r="AE27" s="84">
        <f>I49</f>
        <v>0</v>
      </c>
      <c r="AF27" s="218" t="s">
        <v>235</v>
      </c>
      <c r="AG27" s="209"/>
      <c r="AH27" s="322"/>
      <c r="AI27" s="323"/>
      <c r="AJ27" s="275"/>
      <c r="AK27" s="211"/>
      <c r="AL27" s="212"/>
      <c r="AM27" s="213"/>
      <c r="AN27" s="214"/>
      <c r="AO27" s="68">
        <f t="shared" si="30"/>
        <v>0</v>
      </c>
      <c r="AP27" s="68">
        <f t="shared" si="31"/>
        <v>0</v>
      </c>
      <c r="AQ27" s="68">
        <f t="shared" si="32"/>
        <v>0</v>
      </c>
      <c r="AR27" s="68">
        <f t="shared" si="15"/>
        <v>0</v>
      </c>
      <c r="AS27" s="68">
        <f t="shared" si="33"/>
        <v>0</v>
      </c>
      <c r="AT27" s="68">
        <f t="shared" si="17"/>
        <v>0</v>
      </c>
      <c r="AU27" s="68">
        <f t="shared" si="18"/>
        <v>0</v>
      </c>
      <c r="AV27" s="68">
        <f t="shared" si="19"/>
        <v>0</v>
      </c>
      <c r="AW27" s="68">
        <f t="shared" si="20"/>
        <v>0</v>
      </c>
      <c r="AX27" s="68">
        <f t="shared" si="21"/>
        <v>0</v>
      </c>
      <c r="AY27" s="12"/>
      <c r="AZ27" s="12"/>
      <c r="BA27" s="12"/>
      <c r="BB27" s="12"/>
      <c r="BC27" s="12"/>
      <c r="BD27" s="12"/>
      <c r="BE27" s="12"/>
      <c r="BF27" s="12"/>
      <c r="BH27" s="15">
        <f>B49</f>
        <v>66015</v>
      </c>
      <c r="BI27" s="48">
        <f t="shared" si="44"/>
        <v>0</v>
      </c>
      <c r="BJ27" s="49" t="str">
        <f t="shared" si="7"/>
        <v/>
      </c>
      <c r="BK27" s="50" t="e">
        <f t="shared" si="8"/>
        <v>#DIV/0!</v>
      </c>
      <c r="BL27" s="48">
        <f t="shared" si="45"/>
        <v>0</v>
      </c>
      <c r="BM27" s="51" t="str">
        <f t="shared" si="3"/>
        <v>FY1900BUDGET</v>
      </c>
      <c r="BN27" s="52" t="str">
        <f t="shared" si="4"/>
        <v>FY1900BUDGET</v>
      </c>
      <c r="BO27" s="50">
        <f>I49</f>
        <v>0</v>
      </c>
      <c r="BP27" s="48">
        <f t="shared" si="6"/>
        <v>0</v>
      </c>
      <c r="BQ27" s="16" t="e">
        <f t="shared" si="9"/>
        <v>#DIV/0!</v>
      </c>
    </row>
    <row r="28" spans="1:69" ht="12" customHeight="1" x14ac:dyDescent="0.3">
      <c r="A28" s="94" t="s">
        <v>75</v>
      </c>
      <c r="B28" s="95"/>
      <c r="C28" s="96"/>
      <c r="D28" s="97"/>
      <c r="E28" s="97"/>
      <c r="F28" s="97"/>
      <c r="G28" s="97"/>
      <c r="H28" s="97"/>
      <c r="I28" s="98"/>
      <c r="J28" s="209"/>
      <c r="K28" s="322"/>
      <c r="L28" s="323"/>
      <c r="M28" s="275"/>
      <c r="N28" s="211"/>
      <c r="O28" s="212"/>
      <c r="P28" s="213"/>
      <c r="Q28" s="214"/>
      <c r="R28" s="68">
        <f t="shared" si="22"/>
        <v>0</v>
      </c>
      <c r="S28" s="68">
        <f t="shared" si="23"/>
        <v>0</v>
      </c>
      <c r="T28" s="68">
        <f t="shared" si="24"/>
        <v>0</v>
      </c>
      <c r="U28" s="68">
        <f t="shared" si="25"/>
        <v>0</v>
      </c>
      <c r="V28" s="68">
        <f t="shared" si="26"/>
        <v>0</v>
      </c>
      <c r="W28" s="68">
        <f t="shared" si="27"/>
        <v>0</v>
      </c>
      <c r="X28" s="68">
        <f t="shared" si="11"/>
        <v>0</v>
      </c>
      <c r="Y28" s="68">
        <f t="shared" si="12"/>
        <v>0</v>
      </c>
      <c r="Z28" s="68">
        <f t="shared" si="28"/>
        <v>0</v>
      </c>
      <c r="AA28" s="68">
        <f t="shared" si="29"/>
        <v>0</v>
      </c>
      <c r="AB28" s="277"/>
      <c r="AC28" s="108" t="str">
        <f>C50</f>
        <v>Vehicle Fuel</v>
      </c>
      <c r="AD28" s="109"/>
      <c r="AE28" s="84">
        <f>I50</f>
        <v>0</v>
      </c>
      <c r="AF28" s="218" t="s">
        <v>232</v>
      </c>
      <c r="AG28" s="209"/>
      <c r="AH28" s="322"/>
      <c r="AI28" s="323"/>
      <c r="AJ28" s="275"/>
      <c r="AK28" s="211"/>
      <c r="AL28" s="212"/>
      <c r="AM28" s="213"/>
      <c r="AN28" s="214"/>
      <c r="AO28" s="68">
        <f t="shared" si="30"/>
        <v>0</v>
      </c>
      <c r="AP28" s="68">
        <f t="shared" si="31"/>
        <v>0</v>
      </c>
      <c r="AQ28" s="68">
        <f t="shared" si="32"/>
        <v>0</v>
      </c>
      <c r="AR28" s="68">
        <f t="shared" si="15"/>
        <v>0</v>
      </c>
      <c r="AS28" s="68">
        <f t="shared" si="33"/>
        <v>0</v>
      </c>
      <c r="AT28" s="68">
        <f t="shared" si="17"/>
        <v>0</v>
      </c>
      <c r="AU28" s="68">
        <f t="shared" si="18"/>
        <v>0</v>
      </c>
      <c r="AV28" s="68">
        <f t="shared" si="19"/>
        <v>0</v>
      </c>
      <c r="AW28" s="68">
        <f t="shared" si="20"/>
        <v>0</v>
      </c>
      <c r="AX28" s="68">
        <f t="shared" si="21"/>
        <v>0</v>
      </c>
      <c r="AY28" s="12"/>
      <c r="AZ28" s="12"/>
      <c r="BA28" s="12"/>
      <c r="BB28" s="12"/>
      <c r="BC28" s="12"/>
      <c r="BD28" s="12"/>
      <c r="BE28" s="12"/>
      <c r="BF28" s="12"/>
      <c r="BH28" s="15">
        <f>B50</f>
        <v>66050</v>
      </c>
      <c r="BI28" s="48">
        <f t="shared" si="44"/>
        <v>0</v>
      </c>
      <c r="BJ28" s="49" t="str">
        <f t="shared" si="7"/>
        <v/>
      </c>
      <c r="BK28" s="50" t="e">
        <f t="shared" si="8"/>
        <v>#DIV/0!</v>
      </c>
      <c r="BL28" s="48">
        <f t="shared" si="45"/>
        <v>0</v>
      </c>
      <c r="BM28" s="51" t="str">
        <f t="shared" si="3"/>
        <v>FY1900BUDGET</v>
      </c>
      <c r="BN28" s="52" t="str">
        <f t="shared" si="4"/>
        <v>FY1900BUDGET</v>
      </c>
      <c r="BO28" s="50">
        <f>I50</f>
        <v>0</v>
      </c>
      <c r="BP28" s="48">
        <f t="shared" si="6"/>
        <v>0</v>
      </c>
      <c r="BQ28" s="16" t="e">
        <f t="shared" si="9"/>
        <v>#DIV/0!</v>
      </c>
    </row>
    <row r="29" spans="1:69" ht="12" customHeight="1" x14ac:dyDescent="0.3">
      <c r="A29" s="358"/>
      <c r="B29" s="359"/>
      <c r="C29" s="359"/>
      <c r="D29" s="100" t="s">
        <v>53</v>
      </c>
      <c r="E29" s="100" t="s">
        <v>54</v>
      </c>
      <c r="F29" s="100" t="s">
        <v>55</v>
      </c>
      <c r="G29" s="100" t="s">
        <v>56</v>
      </c>
      <c r="H29" s="100" t="s">
        <v>57</v>
      </c>
      <c r="I29" s="98"/>
      <c r="J29" s="209"/>
      <c r="K29" s="322"/>
      <c r="L29" s="323"/>
      <c r="M29" s="275"/>
      <c r="N29" s="211"/>
      <c r="O29" s="212"/>
      <c r="P29" s="213"/>
      <c r="Q29" s="214"/>
      <c r="R29" s="68">
        <f t="shared" si="22"/>
        <v>0</v>
      </c>
      <c r="S29" s="68">
        <f t="shared" si="23"/>
        <v>0</v>
      </c>
      <c r="T29" s="68">
        <f t="shared" si="24"/>
        <v>0</v>
      </c>
      <c r="U29" s="68">
        <f t="shared" si="25"/>
        <v>0</v>
      </c>
      <c r="V29" s="68">
        <f t="shared" si="26"/>
        <v>0</v>
      </c>
      <c r="W29" s="68">
        <f t="shared" si="27"/>
        <v>0</v>
      </c>
      <c r="X29" s="68">
        <f t="shared" si="11"/>
        <v>0</v>
      </c>
      <c r="Y29" s="68">
        <f t="shared" si="12"/>
        <v>0</v>
      </c>
      <c r="Z29" s="68">
        <f t="shared" si="28"/>
        <v>0</v>
      </c>
      <c r="AA29" s="68">
        <f t="shared" si="29"/>
        <v>0</v>
      </c>
      <c r="AB29" s="126"/>
      <c r="AC29" s="108" t="str">
        <f>C51</f>
        <v>Vehicle Lease (Fleet)</v>
      </c>
      <c r="AD29" s="109"/>
      <c r="AE29" s="84">
        <f>I51</f>
        <v>0</v>
      </c>
      <c r="AF29" s="218"/>
      <c r="AG29" s="209"/>
      <c r="AH29" s="322"/>
      <c r="AI29" s="323"/>
      <c r="AJ29" s="275"/>
      <c r="AK29" s="211"/>
      <c r="AL29" s="212"/>
      <c r="AM29" s="213"/>
      <c r="AN29" s="214"/>
      <c r="AO29" s="68">
        <f t="shared" si="30"/>
        <v>0</v>
      </c>
      <c r="AP29" s="68">
        <f t="shared" si="31"/>
        <v>0</v>
      </c>
      <c r="AQ29" s="68">
        <f t="shared" si="32"/>
        <v>0</v>
      </c>
      <c r="AR29" s="68">
        <f t="shared" si="15"/>
        <v>0</v>
      </c>
      <c r="AS29" s="68">
        <f t="shared" si="33"/>
        <v>0</v>
      </c>
      <c r="AT29" s="68">
        <f t="shared" si="17"/>
        <v>0</v>
      </c>
      <c r="AU29" s="68">
        <f t="shared" si="18"/>
        <v>0</v>
      </c>
      <c r="AV29" s="68">
        <f t="shared" si="19"/>
        <v>0</v>
      </c>
      <c r="AW29" s="68">
        <f t="shared" si="20"/>
        <v>0</v>
      </c>
      <c r="AX29" s="68">
        <f t="shared" si="21"/>
        <v>0</v>
      </c>
      <c r="AY29" s="12"/>
      <c r="AZ29" s="12"/>
      <c r="BA29" s="12"/>
      <c r="BB29" s="12"/>
      <c r="BC29" s="12"/>
      <c r="BD29" s="12"/>
      <c r="BE29" s="12"/>
      <c r="BF29" s="12"/>
      <c r="BH29" s="15">
        <f>B51</f>
        <v>66080</v>
      </c>
      <c r="BI29" s="48">
        <f t="shared" si="44"/>
        <v>0</v>
      </c>
      <c r="BJ29" s="49" t="str">
        <f t="shared" si="7"/>
        <v/>
      </c>
      <c r="BK29" s="50" t="e">
        <f>VALUE(BQ29)</f>
        <v>#DIV/0!</v>
      </c>
      <c r="BL29" s="48">
        <f t="shared" si="45"/>
        <v>0</v>
      </c>
      <c r="BM29" s="51" t="str">
        <f t="shared" si="3"/>
        <v>FY1900BUDGET</v>
      </c>
      <c r="BN29" s="52" t="str">
        <f>BM29</f>
        <v>FY1900BUDGET</v>
      </c>
      <c r="BO29" s="50">
        <f>I51</f>
        <v>0</v>
      </c>
      <c r="BP29" s="48">
        <f t="shared" si="6"/>
        <v>0</v>
      </c>
      <c r="BQ29" s="16" t="e">
        <f>ROUND(BO29/$BF$4,2)</f>
        <v>#DIV/0!</v>
      </c>
    </row>
    <row r="30" spans="1:69" ht="12" customHeight="1" x14ac:dyDescent="0.3">
      <c r="A30" s="358" t="s">
        <v>13</v>
      </c>
      <c r="B30" s="359"/>
      <c r="C30" s="360"/>
      <c r="D30" s="104" t="str">
        <f>IF(D9="","",D9)</f>
        <v/>
      </c>
      <c r="E30" s="104" t="str">
        <f>IF(E9="","",E9)</f>
        <v/>
      </c>
      <c r="F30" s="104" t="str">
        <f>IF(F9="","",F9)</f>
        <v/>
      </c>
      <c r="G30" s="104" t="str">
        <f>IF(G9="","",G9)</f>
        <v/>
      </c>
      <c r="H30" s="104" t="str">
        <f>IF(H9="","",H9)</f>
        <v/>
      </c>
      <c r="I30" s="105"/>
      <c r="J30" s="209"/>
      <c r="K30" s="322"/>
      <c r="L30" s="323"/>
      <c r="M30" s="275"/>
      <c r="N30" s="211"/>
      <c r="O30" s="212"/>
      <c r="P30" s="213"/>
      <c r="Q30" s="214"/>
      <c r="R30" s="68">
        <f t="shared" si="22"/>
        <v>0</v>
      </c>
      <c r="S30" s="68">
        <f t="shared" si="23"/>
        <v>0</v>
      </c>
      <c r="T30" s="68">
        <f t="shared" si="24"/>
        <v>0</v>
      </c>
      <c r="U30" s="68">
        <f t="shared" si="25"/>
        <v>0</v>
      </c>
      <c r="V30" s="68">
        <f t="shared" si="26"/>
        <v>0</v>
      </c>
      <c r="W30" s="68">
        <f t="shared" si="27"/>
        <v>0</v>
      </c>
      <c r="X30" s="68">
        <f t="shared" si="11"/>
        <v>0</v>
      </c>
      <c r="Y30" s="68">
        <f t="shared" si="12"/>
        <v>0</v>
      </c>
      <c r="Z30" s="68">
        <f t="shared" si="28"/>
        <v>0</v>
      </c>
      <c r="AA30" s="68">
        <f t="shared" si="29"/>
        <v>0</v>
      </c>
      <c r="AB30" s="281"/>
      <c r="AC30" s="108" t="str">
        <f>C52</f>
        <v>GSA</v>
      </c>
      <c r="AD30" s="109"/>
      <c r="AE30" s="84">
        <f>I52</f>
        <v>0</v>
      </c>
      <c r="AF30" s="218"/>
      <c r="AG30" s="209"/>
      <c r="AH30" s="322"/>
      <c r="AI30" s="323"/>
      <c r="AJ30" s="275"/>
      <c r="AK30" s="211"/>
      <c r="AL30" s="212"/>
      <c r="AM30" s="213"/>
      <c r="AN30" s="214"/>
      <c r="AO30" s="68">
        <f t="shared" si="30"/>
        <v>0</v>
      </c>
      <c r="AP30" s="68">
        <f t="shared" si="31"/>
        <v>0</v>
      </c>
      <c r="AQ30" s="68">
        <f t="shared" si="32"/>
        <v>0</v>
      </c>
      <c r="AR30" s="68">
        <f t="shared" si="15"/>
        <v>0</v>
      </c>
      <c r="AS30" s="68">
        <f t="shared" si="33"/>
        <v>0</v>
      </c>
      <c r="AT30" s="68">
        <f t="shared" si="17"/>
        <v>0</v>
      </c>
      <c r="AU30" s="68">
        <f t="shared" si="18"/>
        <v>0</v>
      </c>
      <c r="AV30" s="68">
        <f t="shared" si="19"/>
        <v>0</v>
      </c>
      <c r="AW30" s="68">
        <f t="shared" si="20"/>
        <v>0</v>
      </c>
      <c r="AX30" s="68">
        <f t="shared" si="21"/>
        <v>0</v>
      </c>
      <c r="AY30" s="12"/>
      <c r="AZ30" s="12"/>
      <c r="BA30" s="12"/>
      <c r="BB30" s="12"/>
      <c r="BC30" s="12"/>
      <c r="BD30" s="12"/>
      <c r="BE30" s="12"/>
      <c r="BF30" s="12"/>
      <c r="BH30" s="15">
        <f>B52</f>
        <v>66090</v>
      </c>
      <c r="BI30" s="48">
        <f t="shared" si="44"/>
        <v>0</v>
      </c>
      <c r="BJ30" s="49" t="str">
        <f t="shared" si="7"/>
        <v/>
      </c>
      <c r="BK30" s="50" t="e">
        <f t="shared" si="8"/>
        <v>#DIV/0!</v>
      </c>
      <c r="BL30" s="48">
        <f t="shared" si="45"/>
        <v>0</v>
      </c>
      <c r="BM30" s="51" t="str">
        <f t="shared" si="3"/>
        <v>FY1900BUDGET</v>
      </c>
      <c r="BN30" s="52" t="str">
        <f t="shared" si="4"/>
        <v>FY1900BUDGET</v>
      </c>
      <c r="BO30" s="50">
        <f>I52</f>
        <v>0</v>
      </c>
      <c r="BP30" s="48">
        <f t="shared" si="6"/>
        <v>0</v>
      </c>
      <c r="BQ30" s="16" t="e">
        <f t="shared" si="9"/>
        <v>#DIV/0!</v>
      </c>
    </row>
    <row r="31" spans="1:69" ht="12" customHeight="1" x14ac:dyDescent="0.3">
      <c r="A31" s="361" t="s">
        <v>22</v>
      </c>
      <c r="B31" s="362"/>
      <c r="C31" s="362"/>
      <c r="D31" s="106"/>
      <c r="E31" s="106"/>
      <c r="F31" s="106"/>
      <c r="G31" s="106"/>
      <c r="H31" s="106"/>
      <c r="I31" s="107"/>
      <c r="J31" s="209"/>
      <c r="K31" s="322"/>
      <c r="L31" s="323"/>
      <c r="M31" s="275"/>
      <c r="N31" s="211"/>
      <c r="O31" s="212"/>
      <c r="P31" s="213"/>
      <c r="Q31" s="214"/>
      <c r="R31" s="68">
        <f t="shared" si="22"/>
        <v>0</v>
      </c>
      <c r="S31" s="68">
        <f t="shared" si="23"/>
        <v>0</v>
      </c>
      <c r="T31" s="68">
        <f t="shared" si="24"/>
        <v>0</v>
      </c>
      <c r="U31" s="68">
        <f t="shared" si="25"/>
        <v>0</v>
      </c>
      <c r="V31" s="68">
        <f t="shared" si="26"/>
        <v>0</v>
      </c>
      <c r="W31" s="68">
        <f t="shared" si="27"/>
        <v>0</v>
      </c>
      <c r="X31" s="68">
        <f t="shared" si="11"/>
        <v>0</v>
      </c>
      <c r="Y31" s="68">
        <f t="shared" si="12"/>
        <v>0</v>
      </c>
      <c r="Z31" s="68">
        <f t="shared" si="28"/>
        <v>0</v>
      </c>
      <c r="AA31" s="68">
        <f t="shared" si="29"/>
        <v>0</v>
      </c>
      <c r="AC31" s="124" t="str">
        <f>C53</f>
        <v>Vehicle Insurance</v>
      </c>
      <c r="AD31" s="125"/>
      <c r="AE31" s="84">
        <f>I53</f>
        <v>0</v>
      </c>
      <c r="AF31" s="218" t="s">
        <v>233</v>
      </c>
      <c r="AG31" s="209"/>
      <c r="AH31" s="322"/>
      <c r="AI31" s="323"/>
      <c r="AJ31" s="275"/>
      <c r="AK31" s="211"/>
      <c r="AL31" s="212"/>
      <c r="AM31" s="213"/>
      <c r="AN31" s="214"/>
      <c r="AO31" s="68">
        <f t="shared" si="30"/>
        <v>0</v>
      </c>
      <c r="AP31" s="68">
        <f t="shared" si="31"/>
        <v>0</v>
      </c>
      <c r="AQ31" s="68">
        <f t="shared" si="32"/>
        <v>0</v>
      </c>
      <c r="AR31" s="68">
        <f t="shared" si="15"/>
        <v>0</v>
      </c>
      <c r="AS31" s="68">
        <f t="shared" si="33"/>
        <v>0</v>
      </c>
      <c r="AT31" s="68">
        <f t="shared" si="17"/>
        <v>0</v>
      </c>
      <c r="AU31" s="68">
        <f t="shared" si="18"/>
        <v>0</v>
      </c>
      <c r="AV31" s="68">
        <f t="shared" si="19"/>
        <v>0</v>
      </c>
      <c r="AW31" s="68">
        <f t="shared" si="20"/>
        <v>0</v>
      </c>
      <c r="AX31" s="68">
        <f t="shared" si="21"/>
        <v>0</v>
      </c>
      <c r="AY31" s="12"/>
      <c r="AZ31" s="12"/>
      <c r="BA31" s="12"/>
      <c r="BB31" s="12"/>
      <c r="BC31" s="12"/>
      <c r="BD31" s="12"/>
      <c r="BE31" s="12"/>
      <c r="BF31" s="12"/>
      <c r="BH31" s="15">
        <f>B53</f>
        <v>66095</v>
      </c>
      <c r="BI31" s="48">
        <f t="shared" si="44"/>
        <v>0</v>
      </c>
      <c r="BJ31" s="49" t="str">
        <f t="shared" si="7"/>
        <v/>
      </c>
      <c r="BK31" s="50" t="e">
        <f t="shared" si="8"/>
        <v>#DIV/0!</v>
      </c>
      <c r="BL31" s="48">
        <f t="shared" si="45"/>
        <v>0</v>
      </c>
      <c r="BM31" s="51" t="str">
        <f t="shared" si="3"/>
        <v>FY1900BUDGET</v>
      </c>
      <c r="BN31" s="52" t="str">
        <f t="shared" si="4"/>
        <v>FY1900BUDGET</v>
      </c>
      <c r="BO31" s="50">
        <f>I53</f>
        <v>0</v>
      </c>
      <c r="BP31" s="48">
        <f t="shared" si="6"/>
        <v>0</v>
      </c>
      <c r="BQ31" s="16" t="e">
        <f t="shared" si="9"/>
        <v>#DIV/0!</v>
      </c>
    </row>
    <row r="32" spans="1:69" ht="12" customHeight="1" x14ac:dyDescent="0.3">
      <c r="A32" s="324" t="s">
        <v>76</v>
      </c>
      <c r="B32" s="325"/>
      <c r="C32" s="326"/>
      <c r="D32" s="110" t="s">
        <v>77</v>
      </c>
      <c r="E32" s="110"/>
      <c r="F32" s="110"/>
      <c r="G32" s="110" t="s">
        <v>77</v>
      </c>
      <c r="H32" s="110" t="s">
        <v>77</v>
      </c>
      <c r="I32" s="111" t="s">
        <v>77</v>
      </c>
      <c r="J32" s="209"/>
      <c r="K32" s="322"/>
      <c r="L32" s="323"/>
      <c r="M32" s="275"/>
      <c r="N32" s="211"/>
      <c r="O32" s="212"/>
      <c r="P32" s="213"/>
      <c r="Q32" s="214"/>
      <c r="R32" s="68">
        <f t="shared" si="22"/>
        <v>0</v>
      </c>
      <c r="S32" s="68">
        <f t="shared" si="23"/>
        <v>0</v>
      </c>
      <c r="T32" s="68">
        <f t="shared" si="24"/>
        <v>0</v>
      </c>
      <c r="U32" s="68">
        <f t="shared" si="25"/>
        <v>0</v>
      </c>
      <c r="V32" s="68">
        <f t="shared" si="26"/>
        <v>0</v>
      </c>
      <c r="W32" s="68">
        <f t="shared" si="27"/>
        <v>0</v>
      </c>
      <c r="X32" s="68">
        <f t="shared" si="11"/>
        <v>0</v>
      </c>
      <c r="Y32" s="68">
        <f t="shared" si="12"/>
        <v>0</v>
      </c>
      <c r="Z32" s="68">
        <f t="shared" si="28"/>
        <v>0</v>
      </c>
      <c r="AA32" s="68">
        <f t="shared" si="29"/>
        <v>0</v>
      </c>
      <c r="AB32" s="76" t="str">
        <f>A54</f>
        <v>REPAIR &amp; MAINTENANCE</v>
      </c>
      <c r="AC32" s="77"/>
      <c r="AD32" s="78"/>
      <c r="AE32" s="79"/>
      <c r="AF32" s="80"/>
      <c r="AG32" s="209"/>
      <c r="AH32" s="322"/>
      <c r="AI32" s="323"/>
      <c r="AJ32" s="275"/>
      <c r="AK32" s="211"/>
      <c r="AL32" s="212"/>
      <c r="AM32" s="213"/>
      <c r="AN32" s="214"/>
      <c r="AO32" s="68">
        <f t="shared" si="30"/>
        <v>0</v>
      </c>
      <c r="AP32" s="68">
        <f t="shared" si="31"/>
        <v>0</v>
      </c>
      <c r="AQ32" s="68">
        <f t="shared" si="32"/>
        <v>0</v>
      </c>
      <c r="AR32" s="68">
        <f t="shared" si="15"/>
        <v>0</v>
      </c>
      <c r="AS32" s="68">
        <f t="shared" si="33"/>
        <v>0</v>
      </c>
      <c r="AT32" s="68">
        <f t="shared" si="17"/>
        <v>0</v>
      </c>
      <c r="AU32" s="68">
        <f t="shared" si="18"/>
        <v>0</v>
      </c>
      <c r="AV32" s="68">
        <f t="shared" si="19"/>
        <v>0</v>
      </c>
      <c r="AW32" s="68">
        <f t="shared" si="20"/>
        <v>0</v>
      </c>
      <c r="AX32" s="68">
        <f t="shared" si="21"/>
        <v>0</v>
      </c>
      <c r="AY32" s="12"/>
      <c r="AZ32" s="12"/>
      <c r="BA32" s="12"/>
      <c r="BB32" s="12"/>
      <c r="BC32" s="12"/>
      <c r="BD32" s="12"/>
      <c r="BE32" s="12"/>
      <c r="BF32" s="12"/>
      <c r="BH32" s="15">
        <f>B55</f>
        <v>67020</v>
      </c>
      <c r="BI32" s="48">
        <f t="shared" si="44"/>
        <v>0</v>
      </c>
      <c r="BJ32" s="49" t="str">
        <f t="shared" si="7"/>
        <v/>
      </c>
      <c r="BK32" s="50" t="e">
        <f t="shared" si="8"/>
        <v>#DIV/0!</v>
      </c>
      <c r="BL32" s="48">
        <f t="shared" si="45"/>
        <v>0</v>
      </c>
      <c r="BM32" s="51" t="str">
        <f t="shared" si="3"/>
        <v>FY1900BUDGET</v>
      </c>
      <c r="BN32" s="52" t="str">
        <f t="shared" si="4"/>
        <v>FY1900BUDGET</v>
      </c>
      <c r="BO32" s="50">
        <f>I55</f>
        <v>0</v>
      </c>
      <c r="BP32" s="48">
        <f t="shared" si="6"/>
        <v>0</v>
      </c>
      <c r="BQ32" s="16" t="e">
        <f t="shared" si="9"/>
        <v>#DIV/0!</v>
      </c>
    </row>
    <row r="33" spans="1:69" ht="12" customHeight="1" x14ac:dyDescent="0.3">
      <c r="A33" s="352"/>
      <c r="B33" s="115"/>
      <c r="C33" s="116" t="s">
        <v>78</v>
      </c>
      <c r="D33" s="208">
        <f>R69</f>
        <v>0</v>
      </c>
      <c r="E33" s="208"/>
      <c r="F33" s="208"/>
      <c r="G33" s="208"/>
      <c r="H33" s="208"/>
      <c r="I33" s="117">
        <f>SUM(D33:H33)</f>
        <v>0</v>
      </c>
      <c r="J33" s="209"/>
      <c r="K33" s="322"/>
      <c r="L33" s="323"/>
      <c r="M33" s="275"/>
      <c r="N33" s="211"/>
      <c r="O33" s="212"/>
      <c r="P33" s="213"/>
      <c r="Q33" s="214"/>
      <c r="R33" s="68">
        <f t="shared" si="22"/>
        <v>0</v>
      </c>
      <c r="S33" s="68">
        <f t="shared" si="23"/>
        <v>0</v>
      </c>
      <c r="T33" s="68">
        <f t="shared" si="24"/>
        <v>0</v>
      </c>
      <c r="U33" s="68">
        <f t="shared" si="25"/>
        <v>0</v>
      </c>
      <c r="V33" s="68">
        <f t="shared" si="26"/>
        <v>0</v>
      </c>
      <c r="W33" s="68">
        <f t="shared" si="27"/>
        <v>0</v>
      </c>
      <c r="X33" s="68">
        <f t="shared" si="11"/>
        <v>0</v>
      </c>
      <c r="Y33" s="68">
        <f t="shared" si="12"/>
        <v>0</v>
      </c>
      <c r="Z33" s="68">
        <f t="shared" si="28"/>
        <v>0</v>
      </c>
      <c r="AA33" s="68">
        <f t="shared" si="29"/>
        <v>0</v>
      </c>
      <c r="AB33" s="126"/>
      <c r="AC33" s="108" t="str">
        <f>C55</f>
        <v>Building R&amp;M</v>
      </c>
      <c r="AD33" s="109"/>
      <c r="AE33" s="84">
        <f>I55</f>
        <v>0</v>
      </c>
      <c r="AF33" s="218"/>
      <c r="AG33" s="209"/>
      <c r="AH33" s="322"/>
      <c r="AI33" s="323"/>
      <c r="AJ33" s="275"/>
      <c r="AK33" s="211"/>
      <c r="AL33" s="212"/>
      <c r="AM33" s="213"/>
      <c r="AN33" s="214"/>
      <c r="AO33" s="68">
        <f t="shared" si="30"/>
        <v>0</v>
      </c>
      <c r="AP33" s="68">
        <f t="shared" si="31"/>
        <v>0</v>
      </c>
      <c r="AQ33" s="68">
        <f t="shared" si="32"/>
        <v>0</v>
      </c>
      <c r="AR33" s="68">
        <f t="shared" si="15"/>
        <v>0</v>
      </c>
      <c r="AS33" s="68">
        <f t="shared" si="33"/>
        <v>0</v>
      </c>
      <c r="AT33" s="68">
        <f t="shared" si="17"/>
        <v>0</v>
      </c>
      <c r="AU33" s="68">
        <f t="shared" si="18"/>
        <v>0</v>
      </c>
      <c r="AV33" s="68">
        <f t="shared" si="19"/>
        <v>0</v>
      </c>
      <c r="AW33" s="68">
        <f t="shared" si="20"/>
        <v>0</v>
      </c>
      <c r="AX33" s="68">
        <f t="shared" si="21"/>
        <v>0</v>
      </c>
      <c r="AY33" s="12"/>
      <c r="AZ33" s="12"/>
      <c r="BA33" s="12"/>
      <c r="BB33" s="12"/>
      <c r="BC33" s="12"/>
      <c r="BD33" s="12"/>
      <c r="BE33" s="12"/>
      <c r="BF33" s="12"/>
      <c r="BH33" s="15">
        <f>B56</f>
        <v>67110</v>
      </c>
      <c r="BI33" s="48">
        <f t="shared" si="44"/>
        <v>0</v>
      </c>
      <c r="BJ33" s="49" t="str">
        <f t="shared" si="7"/>
        <v/>
      </c>
      <c r="BK33" s="50" t="e">
        <f t="shared" si="8"/>
        <v>#DIV/0!</v>
      </c>
      <c r="BL33" s="48">
        <f t="shared" si="45"/>
        <v>0</v>
      </c>
      <c r="BM33" s="51" t="str">
        <f t="shared" si="3"/>
        <v>FY1900BUDGET</v>
      </c>
      <c r="BN33" s="52" t="str">
        <f t="shared" si="4"/>
        <v>FY1900BUDGET</v>
      </c>
      <c r="BO33" s="50">
        <f>I56</f>
        <v>0</v>
      </c>
      <c r="BP33" s="48">
        <f t="shared" si="6"/>
        <v>0</v>
      </c>
      <c r="BQ33" s="16" t="e">
        <f t="shared" si="9"/>
        <v>#DIV/0!</v>
      </c>
    </row>
    <row r="34" spans="1:69" ht="12" customHeight="1" x14ac:dyDescent="0.3">
      <c r="A34" s="357"/>
      <c r="B34" s="281"/>
      <c r="C34" s="116" t="s">
        <v>79</v>
      </c>
      <c r="D34" s="208">
        <f>AA69</f>
        <v>0</v>
      </c>
      <c r="E34" s="208"/>
      <c r="F34" s="208"/>
      <c r="G34" s="208"/>
      <c r="H34" s="208"/>
      <c r="I34" s="117">
        <f>SUM(D34:H34)</f>
        <v>0</v>
      </c>
      <c r="J34" s="209"/>
      <c r="K34" s="322"/>
      <c r="L34" s="323"/>
      <c r="M34" s="275"/>
      <c r="N34" s="211"/>
      <c r="O34" s="212"/>
      <c r="P34" s="213"/>
      <c r="Q34" s="214"/>
      <c r="R34" s="68">
        <f t="shared" si="22"/>
        <v>0</v>
      </c>
      <c r="S34" s="68">
        <f t="shared" si="23"/>
        <v>0</v>
      </c>
      <c r="T34" s="68">
        <f t="shared" si="24"/>
        <v>0</v>
      </c>
      <c r="U34" s="68">
        <f t="shared" si="25"/>
        <v>0</v>
      </c>
      <c r="V34" s="68">
        <f t="shared" si="26"/>
        <v>0</v>
      </c>
      <c r="W34" s="68">
        <f t="shared" si="27"/>
        <v>0</v>
      </c>
      <c r="X34" s="68">
        <f t="shared" si="11"/>
        <v>0</v>
      </c>
      <c r="Y34" s="68">
        <f t="shared" si="12"/>
        <v>0</v>
      </c>
      <c r="Z34" s="68">
        <f t="shared" si="28"/>
        <v>0</v>
      </c>
      <c r="AA34" s="68">
        <f t="shared" si="29"/>
        <v>0</v>
      </c>
      <c r="AC34" s="108" t="str">
        <f>C56</f>
        <v>Equipment R&amp;M</v>
      </c>
      <c r="AD34" s="109"/>
      <c r="AE34" s="84">
        <f>I56</f>
        <v>0</v>
      </c>
      <c r="AF34" s="218" t="s">
        <v>234</v>
      </c>
      <c r="AG34" s="209"/>
      <c r="AH34" s="322"/>
      <c r="AI34" s="323"/>
      <c r="AJ34" s="275"/>
      <c r="AK34" s="211"/>
      <c r="AL34" s="212"/>
      <c r="AM34" s="213"/>
      <c r="AN34" s="214"/>
      <c r="AO34" s="68">
        <f t="shared" si="30"/>
        <v>0</v>
      </c>
      <c r="AP34" s="68">
        <f t="shared" si="31"/>
        <v>0</v>
      </c>
      <c r="AQ34" s="68">
        <f t="shared" si="32"/>
        <v>0</v>
      </c>
      <c r="AR34" s="68">
        <f t="shared" si="15"/>
        <v>0</v>
      </c>
      <c r="AS34" s="68">
        <f t="shared" si="33"/>
        <v>0</v>
      </c>
      <c r="AT34" s="68">
        <f t="shared" si="17"/>
        <v>0</v>
      </c>
      <c r="AU34" s="68">
        <f t="shared" si="18"/>
        <v>0</v>
      </c>
      <c r="AV34" s="68">
        <f t="shared" si="19"/>
        <v>0</v>
      </c>
      <c r="AW34" s="68">
        <f t="shared" si="20"/>
        <v>0</v>
      </c>
      <c r="AX34" s="68">
        <f t="shared" si="21"/>
        <v>0</v>
      </c>
      <c r="AY34" s="12"/>
      <c r="AZ34" s="12"/>
      <c r="BA34" s="12"/>
      <c r="BB34" s="12"/>
      <c r="BC34" s="12"/>
      <c r="BD34" s="12"/>
      <c r="BE34" s="12"/>
      <c r="BF34" s="12"/>
      <c r="BH34" s="15">
        <f>B59</f>
        <v>68010</v>
      </c>
      <c r="BI34" s="48">
        <f t="shared" si="44"/>
        <v>0</v>
      </c>
      <c r="BJ34" s="49" t="str">
        <f t="shared" si="7"/>
        <v/>
      </c>
      <c r="BK34" s="50" t="e">
        <f t="shared" si="8"/>
        <v>#DIV/0!</v>
      </c>
      <c r="BL34" s="48">
        <f t="shared" si="45"/>
        <v>0</v>
      </c>
      <c r="BM34" s="51" t="str">
        <f t="shared" si="3"/>
        <v>FY1900BUDGET</v>
      </c>
      <c r="BN34" s="52" t="str">
        <f t="shared" si="4"/>
        <v>FY1900BUDGET</v>
      </c>
      <c r="BO34" s="50">
        <f>I59</f>
        <v>0</v>
      </c>
      <c r="BP34" s="48">
        <f t="shared" si="6"/>
        <v>0</v>
      </c>
      <c r="BQ34" s="16" t="e">
        <f t="shared" si="9"/>
        <v>#DIV/0!</v>
      </c>
    </row>
    <row r="35" spans="1:69" ht="12" customHeight="1" x14ac:dyDescent="0.3">
      <c r="A35" s="324" t="s">
        <v>80</v>
      </c>
      <c r="B35" s="325"/>
      <c r="C35" s="326"/>
      <c r="D35" s="121"/>
      <c r="E35" s="121"/>
      <c r="F35" s="121"/>
      <c r="G35" s="121"/>
      <c r="H35" s="121"/>
      <c r="I35" s="122" t="s">
        <v>77</v>
      </c>
      <c r="J35" s="209"/>
      <c r="K35" s="322"/>
      <c r="L35" s="323"/>
      <c r="M35" s="275"/>
      <c r="N35" s="211"/>
      <c r="O35" s="212"/>
      <c r="P35" s="213"/>
      <c r="Q35" s="214"/>
      <c r="R35" s="68">
        <f t="shared" si="22"/>
        <v>0</v>
      </c>
      <c r="S35" s="68">
        <f t="shared" si="23"/>
        <v>0</v>
      </c>
      <c r="T35" s="68">
        <f t="shared" si="24"/>
        <v>0</v>
      </c>
      <c r="U35" s="68">
        <f t="shared" si="25"/>
        <v>0</v>
      </c>
      <c r="V35" s="68">
        <f t="shared" si="26"/>
        <v>0</v>
      </c>
      <c r="W35" s="68">
        <f t="shared" si="27"/>
        <v>0</v>
      </c>
      <c r="X35" s="68">
        <f t="shared" si="11"/>
        <v>0</v>
      </c>
      <c r="Y35" s="68">
        <f t="shared" si="12"/>
        <v>0</v>
      </c>
      <c r="Z35" s="68">
        <f t="shared" si="28"/>
        <v>0</v>
      </c>
      <c r="AA35" s="68">
        <f t="shared" si="29"/>
        <v>0</v>
      </c>
      <c r="AC35" s="108" t="str">
        <f>C57</f>
        <v>Building Cost Allocation</v>
      </c>
      <c r="AD35" s="109"/>
      <c r="AE35" s="84">
        <f>I57</f>
        <v>0</v>
      </c>
      <c r="AF35" s="218"/>
      <c r="AG35" s="209"/>
      <c r="AH35" s="322"/>
      <c r="AI35" s="323"/>
      <c r="AJ35" s="275"/>
      <c r="AK35" s="211"/>
      <c r="AL35" s="212"/>
      <c r="AM35" s="213"/>
      <c r="AN35" s="214"/>
      <c r="AO35" s="68">
        <f t="shared" si="30"/>
        <v>0</v>
      </c>
      <c r="AP35" s="68">
        <f t="shared" si="31"/>
        <v>0</v>
      </c>
      <c r="AQ35" s="68">
        <f t="shared" si="32"/>
        <v>0</v>
      </c>
      <c r="AR35" s="68">
        <f t="shared" si="15"/>
        <v>0</v>
      </c>
      <c r="AS35" s="68">
        <f t="shared" si="33"/>
        <v>0</v>
      </c>
      <c r="AT35" s="68">
        <f t="shared" si="17"/>
        <v>0</v>
      </c>
      <c r="AU35" s="68">
        <f t="shared" si="18"/>
        <v>0</v>
      </c>
      <c r="AV35" s="68">
        <f t="shared" si="19"/>
        <v>0</v>
      </c>
      <c r="AW35" s="68">
        <f t="shared" si="20"/>
        <v>0</v>
      </c>
      <c r="AX35" s="68">
        <f t="shared" si="21"/>
        <v>0</v>
      </c>
      <c r="AY35" s="12"/>
      <c r="AZ35" s="12"/>
      <c r="BA35" s="12"/>
      <c r="BB35" s="12"/>
      <c r="BC35" s="12"/>
      <c r="BD35" s="12"/>
      <c r="BE35" s="12"/>
      <c r="BF35" s="12"/>
      <c r="BH35" s="15">
        <f>B60</f>
        <v>68020</v>
      </c>
      <c r="BI35" s="48">
        <f t="shared" si="44"/>
        <v>0</v>
      </c>
      <c r="BJ35" s="49" t="str">
        <f t="shared" si="7"/>
        <v/>
      </c>
      <c r="BK35" s="50" t="e">
        <f>VALUE(BQ35)</f>
        <v>#DIV/0!</v>
      </c>
      <c r="BL35" s="48">
        <f t="shared" si="45"/>
        <v>0</v>
      </c>
      <c r="BM35" s="51" t="str">
        <f t="shared" si="3"/>
        <v>FY1900BUDGET</v>
      </c>
      <c r="BN35" s="52" t="str">
        <f>BM35</f>
        <v>FY1900BUDGET</v>
      </c>
      <c r="BO35" s="50">
        <f>I60</f>
        <v>0</v>
      </c>
      <c r="BP35" s="48">
        <f t="shared" si="6"/>
        <v>0</v>
      </c>
      <c r="BQ35" s="16" t="e">
        <f>ROUND(BO35/$BF$4,2)</f>
        <v>#DIV/0!</v>
      </c>
    </row>
    <row r="36" spans="1:69" ht="12" customHeight="1" x14ac:dyDescent="0.3">
      <c r="A36" s="352"/>
      <c r="B36" s="115">
        <v>62110</v>
      </c>
      <c r="C36" s="116" t="s">
        <v>81</v>
      </c>
      <c r="D36" s="208"/>
      <c r="E36" s="208"/>
      <c r="F36" s="208"/>
      <c r="G36" s="208"/>
      <c r="H36" s="208"/>
      <c r="I36" s="117">
        <f>SUM(D36:H36)</f>
        <v>0</v>
      </c>
      <c r="J36" s="209"/>
      <c r="K36" s="322"/>
      <c r="L36" s="323"/>
      <c r="M36" s="275"/>
      <c r="N36" s="211"/>
      <c r="O36" s="212"/>
      <c r="P36" s="213"/>
      <c r="Q36" s="214"/>
      <c r="R36" s="68">
        <f t="shared" si="22"/>
        <v>0</v>
      </c>
      <c r="S36" s="68">
        <f t="shared" si="23"/>
        <v>0</v>
      </c>
      <c r="T36" s="68">
        <f t="shared" si="24"/>
        <v>0</v>
      </c>
      <c r="U36" s="68">
        <f t="shared" si="25"/>
        <v>0</v>
      </c>
      <c r="V36" s="68">
        <f t="shared" si="26"/>
        <v>0</v>
      </c>
      <c r="W36" s="68">
        <f t="shared" si="27"/>
        <v>0</v>
      </c>
      <c r="X36" s="68">
        <f t="shared" si="11"/>
        <v>0</v>
      </c>
      <c r="Y36" s="68">
        <f t="shared" si="12"/>
        <v>0</v>
      </c>
      <c r="Z36" s="68">
        <f t="shared" si="28"/>
        <v>0</v>
      </c>
      <c r="AA36" s="68">
        <f t="shared" si="29"/>
        <v>0</v>
      </c>
      <c r="AB36" s="76" t="str">
        <f>A58</f>
        <v>CAPITAL &amp; NON CAPITAL OUTLAYS</v>
      </c>
      <c r="AC36" s="77"/>
      <c r="AD36" s="78"/>
      <c r="AE36" s="79"/>
      <c r="AF36" s="80"/>
      <c r="AG36" s="209"/>
      <c r="AH36" s="322"/>
      <c r="AI36" s="323"/>
      <c r="AJ36" s="275"/>
      <c r="AK36" s="211"/>
      <c r="AL36" s="212"/>
      <c r="AM36" s="213"/>
      <c r="AN36" s="214"/>
      <c r="AO36" s="68">
        <f t="shared" si="30"/>
        <v>0</v>
      </c>
      <c r="AP36" s="68">
        <f t="shared" si="31"/>
        <v>0</v>
      </c>
      <c r="AQ36" s="68">
        <f t="shared" si="32"/>
        <v>0</v>
      </c>
      <c r="AR36" s="68">
        <f t="shared" si="15"/>
        <v>0</v>
      </c>
      <c r="AS36" s="68">
        <f t="shared" si="33"/>
        <v>0</v>
      </c>
      <c r="AT36" s="68">
        <f t="shared" si="17"/>
        <v>0</v>
      </c>
      <c r="AU36" s="68">
        <f t="shared" si="18"/>
        <v>0</v>
      </c>
      <c r="AV36" s="68">
        <f t="shared" si="19"/>
        <v>0</v>
      </c>
      <c r="AW36" s="68">
        <f t="shared" si="20"/>
        <v>0</v>
      </c>
      <c r="AX36" s="68">
        <f t="shared" si="21"/>
        <v>0</v>
      </c>
      <c r="AY36" s="12"/>
      <c r="AZ36" s="12"/>
      <c r="BA36" s="12"/>
      <c r="BB36" s="12"/>
      <c r="BC36" s="12"/>
      <c r="BD36" s="12"/>
      <c r="BE36" s="12"/>
      <c r="BF36" s="12"/>
      <c r="BH36" s="15">
        <f>B62</f>
        <v>68210</v>
      </c>
      <c r="BI36" s="48">
        <f t="shared" si="44"/>
        <v>0</v>
      </c>
      <c r="BJ36" s="49" t="str">
        <f t="shared" si="7"/>
        <v/>
      </c>
      <c r="BK36" s="50" t="e">
        <f t="shared" si="8"/>
        <v>#DIV/0!</v>
      </c>
      <c r="BL36" s="48">
        <f t="shared" si="45"/>
        <v>0</v>
      </c>
      <c r="BM36" s="51" t="str">
        <f t="shared" si="3"/>
        <v>FY1900BUDGET</v>
      </c>
      <c r="BN36" s="52" t="str">
        <f t="shared" si="4"/>
        <v>FY1900BUDGET</v>
      </c>
      <c r="BO36" s="50">
        <f>I62</f>
        <v>0</v>
      </c>
      <c r="BP36" s="48">
        <f t="shared" si="6"/>
        <v>0</v>
      </c>
      <c r="BQ36" s="16" t="e">
        <f t="shared" si="9"/>
        <v>#DIV/0!</v>
      </c>
    </row>
    <row r="37" spans="1:69" ht="12" customHeight="1" x14ac:dyDescent="0.3">
      <c r="A37" s="357"/>
      <c r="B37" s="281">
        <v>62510</v>
      </c>
      <c r="C37" s="116" t="s">
        <v>82</v>
      </c>
      <c r="D37" s="208"/>
      <c r="E37" s="208"/>
      <c r="F37" s="208"/>
      <c r="G37" s="208"/>
      <c r="H37" s="208"/>
      <c r="I37" s="117">
        <f>SUM(D37:H37)</f>
        <v>0</v>
      </c>
      <c r="J37" s="209"/>
      <c r="K37" s="322"/>
      <c r="L37" s="323"/>
      <c r="M37" s="275"/>
      <c r="N37" s="211"/>
      <c r="O37" s="212"/>
      <c r="P37" s="213"/>
      <c r="Q37" s="214"/>
      <c r="R37" s="68">
        <f t="shared" si="22"/>
        <v>0</v>
      </c>
      <c r="S37" s="68">
        <f t="shared" si="23"/>
        <v>0</v>
      </c>
      <c r="T37" s="68">
        <f t="shared" si="24"/>
        <v>0</v>
      </c>
      <c r="U37" s="68">
        <f t="shared" si="25"/>
        <v>0</v>
      </c>
      <c r="V37" s="68">
        <f t="shared" si="26"/>
        <v>0</v>
      </c>
      <c r="W37" s="68">
        <f t="shared" si="27"/>
        <v>0</v>
      </c>
      <c r="X37" s="68">
        <f t="shared" si="11"/>
        <v>0</v>
      </c>
      <c r="Y37" s="68">
        <f t="shared" si="12"/>
        <v>0</v>
      </c>
      <c r="Z37" s="68">
        <f t="shared" si="28"/>
        <v>0</v>
      </c>
      <c r="AA37" s="68">
        <f t="shared" si="29"/>
        <v>0</v>
      </c>
      <c r="AB37" s="126"/>
      <c r="AC37" s="108" t="str">
        <f>C59</f>
        <v>Capital Assets</v>
      </c>
      <c r="AD37" s="109"/>
      <c r="AE37" s="84">
        <f>I59</f>
        <v>0</v>
      </c>
      <c r="AF37" s="218"/>
      <c r="AG37" s="209"/>
      <c r="AH37" s="322"/>
      <c r="AI37" s="323"/>
      <c r="AJ37" s="275"/>
      <c r="AK37" s="211"/>
      <c r="AL37" s="212"/>
      <c r="AM37" s="213"/>
      <c r="AN37" s="214"/>
      <c r="AO37" s="68">
        <f t="shared" si="30"/>
        <v>0</v>
      </c>
      <c r="AP37" s="68">
        <f t="shared" si="31"/>
        <v>0</v>
      </c>
      <c r="AQ37" s="68">
        <f t="shared" si="32"/>
        <v>0</v>
      </c>
      <c r="AR37" s="68">
        <f t="shared" si="15"/>
        <v>0</v>
      </c>
      <c r="AS37" s="68">
        <f t="shared" si="33"/>
        <v>0</v>
      </c>
      <c r="AT37" s="68">
        <f t="shared" si="17"/>
        <v>0</v>
      </c>
      <c r="AU37" s="68">
        <f t="shared" si="18"/>
        <v>0</v>
      </c>
      <c r="AV37" s="68">
        <f t="shared" si="19"/>
        <v>0</v>
      </c>
      <c r="AW37" s="68">
        <f t="shared" si="20"/>
        <v>0</v>
      </c>
      <c r="AX37" s="68">
        <f t="shared" si="21"/>
        <v>0</v>
      </c>
      <c r="AY37" s="12"/>
      <c r="AZ37" s="12"/>
      <c r="BA37" s="12"/>
      <c r="BB37" s="12"/>
      <c r="BC37" s="12"/>
      <c r="BD37" s="12"/>
      <c r="BE37" s="12"/>
      <c r="BF37" s="12"/>
      <c r="BH37" s="15" t="e">
        <f>#REF!</f>
        <v>#REF!</v>
      </c>
      <c r="BI37" s="48">
        <f t="shared" si="44"/>
        <v>0</v>
      </c>
      <c r="BJ37" s="49" t="str">
        <f t="shared" si="7"/>
        <v/>
      </c>
      <c r="BK37" s="50" t="e">
        <f t="shared" si="8"/>
        <v>#REF!</v>
      </c>
      <c r="BL37" s="48">
        <f t="shared" si="45"/>
        <v>0</v>
      </c>
      <c r="BM37" s="51" t="str">
        <f t="shared" si="3"/>
        <v>FY1900BUDGET</v>
      </c>
      <c r="BN37" s="52" t="str">
        <f t="shared" si="4"/>
        <v>FY1900BUDGET</v>
      </c>
      <c r="BO37" s="50" t="e">
        <f>#REF!</f>
        <v>#REF!</v>
      </c>
      <c r="BP37" s="48">
        <f t="shared" si="6"/>
        <v>0</v>
      </c>
      <c r="BQ37" s="16" t="e">
        <f t="shared" si="9"/>
        <v>#REF!</v>
      </c>
    </row>
    <row r="38" spans="1:69" ht="12" customHeight="1" x14ac:dyDescent="0.3">
      <c r="A38" s="324" t="s">
        <v>83</v>
      </c>
      <c r="B38" s="325"/>
      <c r="C38" s="326"/>
      <c r="D38" s="121"/>
      <c r="E38" s="121"/>
      <c r="F38" s="121"/>
      <c r="G38" s="121"/>
      <c r="H38" s="121"/>
      <c r="I38" s="122" t="s">
        <v>77</v>
      </c>
      <c r="J38" s="209"/>
      <c r="K38" s="322"/>
      <c r="L38" s="323"/>
      <c r="M38" s="275"/>
      <c r="N38" s="211"/>
      <c r="O38" s="212"/>
      <c r="P38" s="213"/>
      <c r="Q38" s="214"/>
      <c r="R38" s="68">
        <f t="shared" si="22"/>
        <v>0</v>
      </c>
      <c r="S38" s="68">
        <f t="shared" si="23"/>
        <v>0</v>
      </c>
      <c r="T38" s="68">
        <f t="shared" si="24"/>
        <v>0</v>
      </c>
      <c r="U38" s="68">
        <f t="shared" si="25"/>
        <v>0</v>
      </c>
      <c r="V38" s="68">
        <f t="shared" si="26"/>
        <v>0</v>
      </c>
      <c r="W38" s="68">
        <f t="shared" si="27"/>
        <v>0</v>
      </c>
      <c r="X38" s="68">
        <f t="shared" si="11"/>
        <v>0</v>
      </c>
      <c r="Y38" s="68">
        <f t="shared" si="12"/>
        <v>0</v>
      </c>
      <c r="Z38" s="68">
        <f t="shared" si="28"/>
        <v>0</v>
      </c>
      <c r="AA38" s="68">
        <f t="shared" si="29"/>
        <v>0</v>
      </c>
      <c r="AB38" s="126"/>
      <c r="AC38" s="108" t="str">
        <f>C60</f>
        <v>Buildings &amp; Construction</v>
      </c>
      <c r="AD38" s="109"/>
      <c r="AE38" s="84">
        <f>I60</f>
        <v>0</v>
      </c>
      <c r="AF38" s="218"/>
      <c r="AG38" s="209"/>
      <c r="AH38" s="322"/>
      <c r="AI38" s="323"/>
      <c r="AJ38" s="275"/>
      <c r="AK38" s="211"/>
      <c r="AL38" s="212"/>
      <c r="AM38" s="213"/>
      <c r="AN38" s="214"/>
      <c r="AO38" s="68">
        <f t="shared" si="30"/>
        <v>0</v>
      </c>
      <c r="AP38" s="68">
        <f t="shared" si="31"/>
        <v>0</v>
      </c>
      <c r="AQ38" s="68">
        <f t="shared" si="32"/>
        <v>0</v>
      </c>
      <c r="AR38" s="68">
        <f t="shared" si="15"/>
        <v>0</v>
      </c>
      <c r="AS38" s="68">
        <f t="shared" si="33"/>
        <v>0</v>
      </c>
      <c r="AT38" s="68">
        <f t="shared" si="17"/>
        <v>0</v>
      </c>
      <c r="AU38" s="68">
        <f t="shared" si="18"/>
        <v>0</v>
      </c>
      <c r="AV38" s="68">
        <f t="shared" si="19"/>
        <v>0</v>
      </c>
      <c r="AW38" s="68">
        <f t="shared" si="20"/>
        <v>0</v>
      </c>
      <c r="AX38" s="68">
        <f t="shared" si="21"/>
        <v>0</v>
      </c>
      <c r="AY38" s="12"/>
      <c r="AZ38" s="12"/>
      <c r="BA38" s="12"/>
      <c r="BB38" s="12"/>
      <c r="BC38" s="12"/>
      <c r="BD38" s="12"/>
      <c r="BE38" s="12"/>
      <c r="BF38" s="12"/>
      <c r="BH38" s="15" t="e">
        <f>#REF!</f>
        <v>#REF!</v>
      </c>
      <c r="BI38" s="48">
        <f t="shared" si="44"/>
        <v>0</v>
      </c>
      <c r="BJ38" s="49" t="str">
        <f t="shared" si="7"/>
        <v/>
      </c>
      <c r="BK38" s="50" t="e">
        <f t="shared" si="8"/>
        <v>#REF!</v>
      </c>
      <c r="BL38" s="48">
        <f t="shared" si="45"/>
        <v>0</v>
      </c>
      <c r="BM38" s="51" t="str">
        <f t="shared" si="3"/>
        <v>FY1900BUDGET</v>
      </c>
      <c r="BN38" s="52" t="str">
        <f t="shared" si="4"/>
        <v>FY1900BUDGET</v>
      </c>
      <c r="BO38" s="50" t="e">
        <f>#REF!</f>
        <v>#REF!</v>
      </c>
      <c r="BP38" s="48">
        <f t="shared" si="6"/>
        <v>0</v>
      </c>
      <c r="BQ38" s="16" t="e">
        <f t="shared" si="9"/>
        <v>#REF!</v>
      </c>
    </row>
    <row r="39" spans="1:69" ht="12" customHeight="1" x14ac:dyDescent="0.3">
      <c r="A39" s="90"/>
      <c r="B39" s="115">
        <v>63001</v>
      </c>
      <c r="C39" s="116" t="s">
        <v>84</v>
      </c>
      <c r="D39" s="208"/>
      <c r="E39" s="208"/>
      <c r="F39" s="208"/>
      <c r="G39" s="208"/>
      <c r="H39" s="208"/>
      <c r="I39" s="117">
        <f>SUM(D39:H39)</f>
        <v>0</v>
      </c>
      <c r="J39" s="209"/>
      <c r="K39" s="322"/>
      <c r="L39" s="323"/>
      <c r="M39" s="275"/>
      <c r="N39" s="211"/>
      <c r="O39" s="212"/>
      <c r="P39" s="213"/>
      <c r="Q39" s="214"/>
      <c r="R39" s="68">
        <f t="shared" si="22"/>
        <v>0</v>
      </c>
      <c r="S39" s="68">
        <f t="shared" si="23"/>
        <v>0</v>
      </c>
      <c r="T39" s="68">
        <f t="shared" si="24"/>
        <v>0</v>
      </c>
      <c r="U39" s="68">
        <f t="shared" si="25"/>
        <v>0</v>
      </c>
      <c r="V39" s="68">
        <f t="shared" si="26"/>
        <v>0</v>
      </c>
      <c r="W39" s="68">
        <f t="shared" si="27"/>
        <v>0</v>
      </c>
      <c r="X39" s="68">
        <f t="shared" si="11"/>
        <v>0</v>
      </c>
      <c r="Y39" s="68">
        <f t="shared" si="12"/>
        <v>0</v>
      </c>
      <c r="Z39" s="68">
        <f t="shared" si="28"/>
        <v>0</v>
      </c>
      <c r="AA39" s="68">
        <f t="shared" si="29"/>
        <v>0</v>
      </c>
      <c r="AB39" s="277"/>
      <c r="AC39" s="108" t="str">
        <f>C61</f>
        <v>Sensitive Assets</v>
      </c>
      <c r="AD39" s="109"/>
      <c r="AE39" s="84">
        <f>I61</f>
        <v>0</v>
      </c>
      <c r="AF39" s="218" t="s">
        <v>236</v>
      </c>
      <c r="AG39" s="209"/>
      <c r="AH39" s="322"/>
      <c r="AI39" s="323"/>
      <c r="AJ39" s="275"/>
      <c r="AK39" s="211"/>
      <c r="AL39" s="212"/>
      <c r="AM39" s="213"/>
      <c r="AN39" s="214"/>
      <c r="AO39" s="68">
        <f t="shared" si="30"/>
        <v>0</v>
      </c>
      <c r="AP39" s="68">
        <f t="shared" si="31"/>
        <v>0</v>
      </c>
      <c r="AQ39" s="68">
        <f t="shared" si="32"/>
        <v>0</v>
      </c>
      <c r="AR39" s="68">
        <f t="shared" si="15"/>
        <v>0</v>
      </c>
      <c r="AS39" s="68">
        <f t="shared" si="33"/>
        <v>0</v>
      </c>
      <c r="AT39" s="68">
        <f t="shared" si="17"/>
        <v>0</v>
      </c>
      <c r="AU39" s="68">
        <f t="shared" si="18"/>
        <v>0</v>
      </c>
      <c r="AV39" s="68">
        <f t="shared" si="19"/>
        <v>0</v>
      </c>
      <c r="AW39" s="68">
        <f t="shared" si="20"/>
        <v>0</v>
      </c>
      <c r="AX39" s="68">
        <f t="shared" si="21"/>
        <v>0</v>
      </c>
      <c r="AY39" s="12"/>
      <c r="AZ39" s="12"/>
      <c r="BA39" s="12"/>
      <c r="BB39" s="12"/>
      <c r="BC39" s="12"/>
      <c r="BD39" s="12"/>
      <c r="BE39" s="12"/>
      <c r="BF39" s="12"/>
      <c r="BH39" s="15">
        <f>B64</f>
        <v>69930</v>
      </c>
      <c r="BI39" s="48">
        <f t="shared" si="44"/>
        <v>0</v>
      </c>
      <c r="BJ39" s="49" t="str">
        <f t="shared" si="7"/>
        <v/>
      </c>
      <c r="BK39" s="50" t="e">
        <f>VALUE(BQ39)</f>
        <v>#DIV/0!</v>
      </c>
      <c r="BL39" s="48">
        <f t="shared" si="45"/>
        <v>0</v>
      </c>
      <c r="BM39" s="51" t="str">
        <f t="shared" si="3"/>
        <v>FY1900BUDGET</v>
      </c>
      <c r="BN39" s="52" t="str">
        <f t="shared" si="4"/>
        <v>FY1900BUDGET</v>
      </c>
      <c r="BO39" s="50">
        <f>I64</f>
        <v>0</v>
      </c>
      <c r="BP39" s="48">
        <f t="shared" si="6"/>
        <v>0</v>
      </c>
      <c r="BQ39" s="16" t="e">
        <f t="shared" si="9"/>
        <v>#DIV/0!</v>
      </c>
    </row>
    <row r="40" spans="1:69" ht="12" customHeight="1" x14ac:dyDescent="0.3">
      <c r="A40" s="99"/>
      <c r="B40" s="115">
        <v>63210</v>
      </c>
      <c r="C40" s="116" t="s">
        <v>85</v>
      </c>
      <c r="D40" s="208"/>
      <c r="E40" s="208"/>
      <c r="F40" s="208"/>
      <c r="G40" s="208"/>
      <c r="H40" s="208"/>
      <c r="I40" s="117">
        <f>SUM(D40:H40)</f>
        <v>0</v>
      </c>
      <c r="J40" s="209"/>
      <c r="K40" s="322"/>
      <c r="L40" s="323"/>
      <c r="M40" s="275"/>
      <c r="N40" s="211"/>
      <c r="O40" s="212"/>
      <c r="P40" s="213"/>
      <c r="Q40" s="214"/>
      <c r="R40" s="68">
        <f t="shared" si="22"/>
        <v>0</v>
      </c>
      <c r="S40" s="68">
        <f t="shared" si="23"/>
        <v>0</v>
      </c>
      <c r="T40" s="68">
        <f t="shared" si="24"/>
        <v>0</v>
      </c>
      <c r="U40" s="68">
        <f t="shared" si="25"/>
        <v>0</v>
      </c>
      <c r="V40" s="68">
        <f t="shared" si="26"/>
        <v>0</v>
      </c>
      <c r="W40" s="68">
        <f t="shared" si="27"/>
        <v>0</v>
      </c>
      <c r="X40" s="68">
        <f t="shared" si="11"/>
        <v>0</v>
      </c>
      <c r="Y40" s="68">
        <f t="shared" si="12"/>
        <v>0</v>
      </c>
      <c r="Z40" s="68">
        <f t="shared" si="28"/>
        <v>0</v>
      </c>
      <c r="AA40" s="68">
        <f t="shared" si="29"/>
        <v>0</v>
      </c>
      <c r="AC40" s="108" t="str">
        <f>C62</f>
        <v>Non-Capital Equipment</v>
      </c>
      <c r="AD40" s="109"/>
      <c r="AE40" s="84">
        <f>I62</f>
        <v>0</v>
      </c>
      <c r="AF40" s="218"/>
      <c r="AG40" s="209"/>
      <c r="AH40" s="322"/>
      <c r="AI40" s="323"/>
      <c r="AJ40" s="275"/>
      <c r="AK40" s="211"/>
      <c r="AL40" s="212"/>
      <c r="AM40" s="213"/>
      <c r="AN40" s="214"/>
      <c r="AO40" s="68">
        <f t="shared" si="30"/>
        <v>0</v>
      </c>
      <c r="AP40" s="68">
        <f t="shared" si="31"/>
        <v>0</v>
      </c>
      <c r="AQ40" s="68">
        <f t="shared" si="32"/>
        <v>0</v>
      </c>
      <c r="AR40" s="68">
        <f t="shared" si="15"/>
        <v>0</v>
      </c>
      <c r="AS40" s="68">
        <f t="shared" si="33"/>
        <v>0</v>
      </c>
      <c r="AT40" s="68">
        <f t="shared" si="17"/>
        <v>0</v>
      </c>
      <c r="AU40" s="68">
        <f t="shared" si="18"/>
        <v>0</v>
      </c>
      <c r="AV40" s="68">
        <f t="shared" si="19"/>
        <v>0</v>
      </c>
      <c r="AW40" s="68">
        <f t="shared" si="20"/>
        <v>0</v>
      </c>
      <c r="AX40" s="68">
        <f t="shared" si="21"/>
        <v>0</v>
      </c>
      <c r="AY40" s="12"/>
      <c r="AZ40" s="12"/>
      <c r="BA40" s="12"/>
      <c r="BB40" s="12"/>
      <c r="BC40" s="12"/>
      <c r="BD40" s="12"/>
      <c r="BE40" s="12"/>
      <c r="BF40" s="12"/>
      <c r="BH40" s="15">
        <f>B65</f>
        <v>69935</v>
      </c>
      <c r="BI40" s="48">
        <f t="shared" si="44"/>
        <v>0</v>
      </c>
      <c r="BJ40" s="49" t="str">
        <f t="shared" si="7"/>
        <v/>
      </c>
      <c r="BK40" s="50" t="e">
        <f t="shared" si="8"/>
        <v>#DIV/0!</v>
      </c>
      <c r="BL40" s="48">
        <f t="shared" si="45"/>
        <v>0</v>
      </c>
      <c r="BM40" s="51" t="str">
        <f t="shared" si="3"/>
        <v>FY1900BUDGET</v>
      </c>
      <c r="BN40" s="52" t="str">
        <f t="shared" si="4"/>
        <v>FY1900BUDGET</v>
      </c>
      <c r="BO40" s="50">
        <f>I65</f>
        <v>0</v>
      </c>
      <c r="BP40" s="48">
        <f t="shared" si="6"/>
        <v>0</v>
      </c>
      <c r="BQ40" s="16" t="e">
        <f t="shared" si="9"/>
        <v>#DIV/0!</v>
      </c>
    </row>
    <row r="41" spans="1:69" ht="12" customHeight="1" x14ac:dyDescent="0.3">
      <c r="A41" s="99"/>
      <c r="B41" s="115">
        <v>63410</v>
      </c>
      <c r="C41" s="116" t="s">
        <v>86</v>
      </c>
      <c r="D41" s="208"/>
      <c r="E41" s="208"/>
      <c r="F41" s="208"/>
      <c r="G41" s="208"/>
      <c r="H41" s="208"/>
      <c r="I41" s="117">
        <f>SUM(D41:H41)</f>
        <v>0</v>
      </c>
      <c r="J41" s="209"/>
      <c r="K41" s="322"/>
      <c r="L41" s="323"/>
      <c r="M41" s="275"/>
      <c r="N41" s="211"/>
      <c r="O41" s="212"/>
      <c r="P41" s="213"/>
      <c r="Q41" s="214"/>
      <c r="R41" s="68">
        <f t="shared" si="22"/>
        <v>0</v>
      </c>
      <c r="S41" s="68">
        <f t="shared" si="23"/>
        <v>0</v>
      </c>
      <c r="T41" s="68">
        <f t="shared" si="24"/>
        <v>0</v>
      </c>
      <c r="U41" s="68">
        <f t="shared" ref="U41:U63" si="46">IF(N41="",0,IF(R41&gt;47300,236.5*VLOOKUP(N41,Employee_Status,2),R41*0.005*VLOOKUP(N41,Employee_Status,2)))</f>
        <v>0</v>
      </c>
      <c r="V41" s="68">
        <f t="shared" si="26"/>
        <v>0</v>
      </c>
      <c r="W41" s="68">
        <f t="shared" ref="W41:W63" si="47">IF(N41="",0,(((563.63*12)/IF(N41="S",1560,2080))*Q41)*VLOOKUP(N41,Employee_Status,3)*(1+$W$5))</f>
        <v>0</v>
      </c>
      <c r="X41" s="68">
        <f t="shared" si="11"/>
        <v>0</v>
      </c>
      <c r="Y41" s="68">
        <f t="shared" ref="Y41:Y63" si="48">IF(N41="",0,(((30.68*12)/IF(N41="S",1560,2080))*Q41)*VLOOKUP(N41,Employee_Status,3))*(1+$Y$5)</f>
        <v>0</v>
      </c>
      <c r="Z41" s="68">
        <f t="shared" si="28"/>
        <v>0</v>
      </c>
      <c r="AA41" s="68">
        <f t="shared" si="29"/>
        <v>0</v>
      </c>
      <c r="AB41" s="278" t="str">
        <f>A63</f>
        <v>OTHER INSURANCE</v>
      </c>
      <c r="AC41" s="279"/>
      <c r="AD41" s="279"/>
      <c r="AE41" s="279"/>
      <c r="AF41" s="280"/>
      <c r="AG41" s="209"/>
      <c r="AH41" s="322"/>
      <c r="AI41" s="323"/>
      <c r="AJ41" s="275"/>
      <c r="AK41" s="211"/>
      <c r="AL41" s="212"/>
      <c r="AM41" s="213"/>
      <c r="AN41" s="214"/>
      <c r="AO41" s="68">
        <f t="shared" si="30"/>
        <v>0</v>
      </c>
      <c r="AP41" s="68">
        <f t="shared" si="31"/>
        <v>0</v>
      </c>
      <c r="AQ41" s="68">
        <f t="shared" si="32"/>
        <v>0</v>
      </c>
      <c r="AR41" s="68">
        <f t="shared" ref="AR41:AR67" si="49">IF(AK41="",0,IF(AO41&gt;47300,236.5*VLOOKUP(AK41,Employee_Status,2),AO41*0.005*VLOOKUP(AK41,Employee_Status,2)))</f>
        <v>0</v>
      </c>
      <c r="AS41" s="68">
        <f t="shared" si="33"/>
        <v>0</v>
      </c>
      <c r="AT41" s="68">
        <f t="shared" ref="AT41:AT67" si="50">IF(AK41="",0,(((563.63*12)/IF(AK41="S",1560,2080))*AN41)*VLOOKUP(AK41,Employee_Status,3)*(1+$W$5))</f>
        <v>0</v>
      </c>
      <c r="AU41" s="68">
        <f t="shared" si="18"/>
        <v>0</v>
      </c>
      <c r="AV41" s="68">
        <f t="shared" ref="AV41:AV67" si="51">IF(AK41="",0,(((30.68*12)/IF(AK41="S",1560,2080))*AN41)*VLOOKUP(AK41,Employee_Status,3))*(1+$Y$5)</f>
        <v>0</v>
      </c>
      <c r="AW41" s="68">
        <f t="shared" si="20"/>
        <v>0</v>
      </c>
      <c r="AX41" s="68">
        <f t="shared" si="21"/>
        <v>0</v>
      </c>
      <c r="AY41" s="12"/>
      <c r="AZ41" s="12"/>
      <c r="BA41" s="12"/>
      <c r="BB41" s="12"/>
      <c r="BC41" s="12"/>
      <c r="BD41" s="12"/>
      <c r="BE41" s="12"/>
      <c r="BF41" s="12"/>
      <c r="BH41" s="15">
        <f>B67</f>
        <v>0</v>
      </c>
      <c r="BI41" s="48">
        <f t="shared" si="44"/>
        <v>0</v>
      </c>
      <c r="BJ41" s="49" t="str">
        <f t="shared" si="7"/>
        <v/>
      </c>
      <c r="BK41" s="50" t="e">
        <f t="shared" si="8"/>
        <v>#DIV/0!</v>
      </c>
      <c r="BL41" s="48">
        <f t="shared" si="45"/>
        <v>0</v>
      </c>
      <c r="BM41" s="51" t="str">
        <f t="shared" si="3"/>
        <v>FY1900BUDGET</v>
      </c>
      <c r="BN41" s="52" t="str">
        <f t="shared" si="4"/>
        <v>FY1900BUDGET</v>
      </c>
      <c r="BO41" s="50">
        <f>I67</f>
        <v>0</v>
      </c>
      <c r="BP41" s="48">
        <f t="shared" si="6"/>
        <v>0</v>
      </c>
      <c r="BQ41" s="16" t="e">
        <f t="shared" si="9"/>
        <v>#DIV/0!</v>
      </c>
    </row>
    <row r="42" spans="1:69" ht="12" customHeight="1" x14ac:dyDescent="0.3">
      <c r="A42" s="324" t="s">
        <v>87</v>
      </c>
      <c r="B42" s="325"/>
      <c r="C42" s="326"/>
      <c r="D42" s="121"/>
      <c r="E42" s="121"/>
      <c r="F42" s="121"/>
      <c r="G42" s="121"/>
      <c r="H42" s="121"/>
      <c r="I42" s="122" t="s">
        <v>77</v>
      </c>
      <c r="J42" s="209"/>
      <c r="K42" s="322"/>
      <c r="L42" s="323"/>
      <c r="M42" s="275"/>
      <c r="N42" s="211"/>
      <c r="O42" s="212"/>
      <c r="P42" s="213"/>
      <c r="Q42" s="214"/>
      <c r="R42" s="68">
        <f t="shared" si="22"/>
        <v>0</v>
      </c>
      <c r="S42" s="68">
        <f t="shared" si="23"/>
        <v>0</v>
      </c>
      <c r="T42" s="68">
        <f t="shared" si="24"/>
        <v>0</v>
      </c>
      <c r="U42" s="68">
        <f t="shared" si="46"/>
        <v>0</v>
      </c>
      <c r="V42" s="68">
        <f t="shared" si="26"/>
        <v>0</v>
      </c>
      <c r="W42" s="68">
        <f t="shared" si="47"/>
        <v>0</v>
      </c>
      <c r="X42" s="68">
        <f t="shared" ref="X42:X63" si="52">IF(N42="",0,((VLOOKUP((P42*2080),Life_Ins,2)/IF(N42="S",1560,2080))*Q42)*VLOOKUP(N42,Employee_Status,3))*(1+$X$5)</f>
        <v>0</v>
      </c>
      <c r="Y42" s="68">
        <f t="shared" si="48"/>
        <v>0</v>
      </c>
      <c r="Z42" s="68">
        <f t="shared" si="28"/>
        <v>0</v>
      </c>
      <c r="AA42" s="68">
        <f t="shared" si="29"/>
        <v>0</v>
      </c>
      <c r="AB42" s="126"/>
      <c r="AC42" s="108" t="str">
        <f>IF(C64="","",C64)</f>
        <v>General Liability</v>
      </c>
      <c r="AD42" s="109"/>
      <c r="AE42" s="84">
        <f>I64</f>
        <v>0</v>
      </c>
      <c r="AF42" s="218"/>
      <c r="AG42" s="209"/>
      <c r="AH42" s="322"/>
      <c r="AI42" s="323"/>
      <c r="AJ42" s="275"/>
      <c r="AK42" s="211"/>
      <c r="AL42" s="212"/>
      <c r="AM42" s="213"/>
      <c r="AN42" s="214"/>
      <c r="AO42" s="68">
        <f t="shared" si="30"/>
        <v>0</v>
      </c>
      <c r="AP42" s="68">
        <f t="shared" si="31"/>
        <v>0</v>
      </c>
      <c r="AQ42" s="68">
        <f t="shared" si="32"/>
        <v>0</v>
      </c>
      <c r="AR42" s="68">
        <f t="shared" si="49"/>
        <v>0</v>
      </c>
      <c r="AS42" s="68">
        <f t="shared" si="33"/>
        <v>0</v>
      </c>
      <c r="AT42" s="68">
        <f t="shared" si="50"/>
        <v>0</v>
      </c>
      <c r="AU42" s="68">
        <f t="shared" ref="AU42:AU67" si="53">IF(AK42="",0,((VLOOKUP((AM42*2080),Life_Ins,2)/IF(AK42="S",1560,2080))*AN42)*VLOOKUP(AK42,Employee_Status,3))*(1+$X$5)</f>
        <v>0</v>
      </c>
      <c r="AV42" s="68">
        <f t="shared" si="51"/>
        <v>0</v>
      </c>
      <c r="AW42" s="68">
        <f t="shared" si="20"/>
        <v>0</v>
      </c>
      <c r="AX42" s="68">
        <f t="shared" si="21"/>
        <v>0</v>
      </c>
      <c r="AY42" s="12"/>
      <c r="AZ42" s="12"/>
      <c r="BA42" s="12"/>
      <c r="BB42" s="12"/>
      <c r="BC42" s="12"/>
      <c r="BD42" s="12"/>
      <c r="BE42" s="12"/>
      <c r="BF42" s="12"/>
      <c r="BH42" s="15">
        <f>B69</f>
        <v>0</v>
      </c>
      <c r="BI42" s="48">
        <f t="shared" si="44"/>
        <v>0</v>
      </c>
      <c r="BJ42" s="49" t="str">
        <f t="shared" si="7"/>
        <v/>
      </c>
      <c r="BK42" s="50" t="e">
        <f t="shared" si="8"/>
        <v>#DIV/0!</v>
      </c>
      <c r="BL42" s="48">
        <f t="shared" si="45"/>
        <v>0</v>
      </c>
      <c r="BM42" s="51" t="str">
        <f t="shared" si="3"/>
        <v>FY1900BUDGET</v>
      </c>
      <c r="BN42" s="52" t="str">
        <f t="shared" si="4"/>
        <v>FY1900BUDGET</v>
      </c>
      <c r="BO42" s="50">
        <f>I69</f>
        <v>0</v>
      </c>
      <c r="BP42" s="48">
        <f t="shared" si="6"/>
        <v>0</v>
      </c>
      <c r="BQ42" s="16" t="e">
        <f t="shared" si="9"/>
        <v>#DIV/0!</v>
      </c>
    </row>
    <row r="43" spans="1:69" ht="12" customHeight="1" x14ac:dyDescent="0.3">
      <c r="A43" s="352"/>
      <c r="B43" s="115">
        <v>64010</v>
      </c>
      <c r="C43" s="116" t="s">
        <v>88</v>
      </c>
      <c r="D43" s="208"/>
      <c r="E43" s="208"/>
      <c r="F43" s="208"/>
      <c r="G43" s="208"/>
      <c r="H43" s="208"/>
      <c r="I43" s="117">
        <f>SUM(D43:H43)</f>
        <v>0</v>
      </c>
      <c r="J43" s="209"/>
      <c r="K43" s="322"/>
      <c r="L43" s="323"/>
      <c r="M43" s="275"/>
      <c r="N43" s="211"/>
      <c r="O43" s="212"/>
      <c r="P43" s="213"/>
      <c r="Q43" s="214"/>
      <c r="R43" s="68">
        <f t="shared" si="22"/>
        <v>0</v>
      </c>
      <c r="S43" s="68">
        <f t="shared" si="23"/>
        <v>0</v>
      </c>
      <c r="T43" s="68">
        <f t="shared" si="24"/>
        <v>0</v>
      </c>
      <c r="U43" s="68">
        <f t="shared" si="46"/>
        <v>0</v>
      </c>
      <c r="V43" s="68">
        <f t="shared" si="26"/>
        <v>0</v>
      </c>
      <c r="W43" s="68">
        <f t="shared" si="47"/>
        <v>0</v>
      </c>
      <c r="X43" s="68">
        <f t="shared" si="52"/>
        <v>0</v>
      </c>
      <c r="Y43" s="68">
        <f t="shared" si="48"/>
        <v>0</v>
      </c>
      <c r="Z43" s="68">
        <f t="shared" si="28"/>
        <v>0</v>
      </c>
      <c r="AA43" s="68">
        <f t="shared" si="29"/>
        <v>0</v>
      </c>
      <c r="AB43" s="281"/>
      <c r="AC43" s="108" t="str">
        <f>IF(C65="","",C65)</f>
        <v>Insurance Deductible</v>
      </c>
      <c r="AD43" s="109"/>
      <c r="AE43" s="84">
        <f>I65</f>
        <v>0</v>
      </c>
      <c r="AF43" s="218"/>
      <c r="AG43" s="209"/>
      <c r="AH43" s="322"/>
      <c r="AI43" s="323"/>
      <c r="AJ43" s="275"/>
      <c r="AK43" s="211"/>
      <c r="AL43" s="212"/>
      <c r="AM43" s="213"/>
      <c r="AN43" s="214"/>
      <c r="AO43" s="68">
        <f t="shared" si="30"/>
        <v>0</v>
      </c>
      <c r="AP43" s="68">
        <f t="shared" si="31"/>
        <v>0</v>
      </c>
      <c r="AQ43" s="68">
        <f t="shared" si="32"/>
        <v>0</v>
      </c>
      <c r="AR43" s="68">
        <f t="shared" si="49"/>
        <v>0</v>
      </c>
      <c r="AS43" s="68">
        <f t="shared" si="33"/>
        <v>0</v>
      </c>
      <c r="AT43" s="68">
        <f t="shared" si="50"/>
        <v>0</v>
      </c>
      <c r="AU43" s="68">
        <f t="shared" si="53"/>
        <v>0</v>
      </c>
      <c r="AV43" s="68">
        <f t="shared" si="51"/>
        <v>0</v>
      </c>
      <c r="AW43" s="68">
        <f t="shared" si="20"/>
        <v>0</v>
      </c>
      <c r="AX43" s="68">
        <f t="shared" si="21"/>
        <v>0</v>
      </c>
      <c r="AY43" s="12"/>
      <c r="AZ43" s="12"/>
      <c r="BA43" s="12"/>
      <c r="BB43" s="12"/>
      <c r="BC43" s="12"/>
      <c r="BD43" s="12"/>
      <c r="BE43" s="12"/>
      <c r="BF43" s="12"/>
      <c r="BH43" s="15">
        <f>B70</f>
        <v>0</v>
      </c>
      <c r="BI43" s="48">
        <f t="shared" si="44"/>
        <v>0</v>
      </c>
      <c r="BJ43" s="49" t="str">
        <f t="shared" si="7"/>
        <v/>
      </c>
      <c r="BK43" s="50" t="e">
        <f t="shared" si="8"/>
        <v>#DIV/0!</v>
      </c>
      <c r="BL43" s="48">
        <f t="shared" si="45"/>
        <v>0</v>
      </c>
      <c r="BM43" s="51" t="str">
        <f t="shared" si="3"/>
        <v>FY1900BUDGET</v>
      </c>
      <c r="BN43" s="52" t="str">
        <f t="shared" si="4"/>
        <v>FY1900BUDGET</v>
      </c>
      <c r="BO43" s="50">
        <f>I70</f>
        <v>0</v>
      </c>
      <c r="BP43" s="48">
        <f t="shared" si="6"/>
        <v>0</v>
      </c>
      <c r="BQ43" s="16" t="e">
        <f t="shared" si="9"/>
        <v>#DIV/0!</v>
      </c>
    </row>
    <row r="44" spans="1:69" ht="12" customHeight="1" x14ac:dyDescent="0.3">
      <c r="A44" s="353"/>
      <c r="B44" s="115">
        <v>64020</v>
      </c>
      <c r="C44" s="116" t="s">
        <v>89</v>
      </c>
      <c r="D44" s="208"/>
      <c r="E44" s="208"/>
      <c r="F44" s="208"/>
      <c r="G44" s="208"/>
      <c r="H44" s="208"/>
      <c r="I44" s="117">
        <f>SUM(D44:H44)</f>
        <v>0</v>
      </c>
      <c r="J44" s="209"/>
      <c r="K44" s="322"/>
      <c r="L44" s="323"/>
      <c r="M44" s="275"/>
      <c r="N44" s="211"/>
      <c r="O44" s="212"/>
      <c r="P44" s="213"/>
      <c r="Q44" s="214"/>
      <c r="R44" s="68">
        <f t="shared" si="22"/>
        <v>0</v>
      </c>
      <c r="S44" s="68">
        <f t="shared" si="23"/>
        <v>0</v>
      </c>
      <c r="T44" s="68">
        <f t="shared" si="24"/>
        <v>0</v>
      </c>
      <c r="U44" s="68">
        <f t="shared" si="46"/>
        <v>0</v>
      </c>
      <c r="V44" s="68">
        <f t="shared" si="26"/>
        <v>0</v>
      </c>
      <c r="W44" s="68">
        <f t="shared" si="47"/>
        <v>0</v>
      </c>
      <c r="X44" s="68">
        <f t="shared" si="52"/>
        <v>0</v>
      </c>
      <c r="Y44" s="68">
        <f t="shared" si="48"/>
        <v>0</v>
      </c>
      <c r="Z44" s="68">
        <f t="shared" si="28"/>
        <v>0</v>
      </c>
      <c r="AA44" s="68">
        <f t="shared" si="29"/>
        <v>0</v>
      </c>
      <c r="AC44" s="279"/>
      <c r="AD44" s="279"/>
      <c r="AE44" s="279"/>
      <c r="AF44" s="280"/>
      <c r="AG44" s="209"/>
      <c r="AH44" s="322"/>
      <c r="AI44" s="323"/>
      <c r="AJ44" s="275"/>
      <c r="AK44" s="211"/>
      <c r="AL44" s="212"/>
      <c r="AM44" s="213"/>
      <c r="AN44" s="214"/>
      <c r="AO44" s="68">
        <f t="shared" si="30"/>
        <v>0</v>
      </c>
      <c r="AP44" s="68">
        <f t="shared" si="31"/>
        <v>0</v>
      </c>
      <c r="AQ44" s="68">
        <f t="shared" si="32"/>
        <v>0</v>
      </c>
      <c r="AR44" s="68">
        <f t="shared" si="49"/>
        <v>0</v>
      </c>
      <c r="AS44" s="68">
        <f t="shared" si="33"/>
        <v>0</v>
      </c>
      <c r="AT44" s="68">
        <f t="shared" si="50"/>
        <v>0</v>
      </c>
      <c r="AU44" s="68">
        <f t="shared" si="53"/>
        <v>0</v>
      </c>
      <c r="AV44" s="68">
        <f t="shared" si="51"/>
        <v>0</v>
      </c>
      <c r="AW44" s="68">
        <f t="shared" si="20"/>
        <v>0</v>
      </c>
      <c r="AX44" s="68">
        <f t="shared" si="21"/>
        <v>0</v>
      </c>
      <c r="AY44" s="12"/>
      <c r="AZ44" s="12"/>
      <c r="BA44" s="12"/>
      <c r="BB44" s="12"/>
      <c r="BC44" s="12"/>
      <c r="BD44" s="12"/>
      <c r="BE44" s="12"/>
      <c r="BF44" s="12"/>
      <c r="BH44" s="15">
        <f>B71</f>
        <v>0</v>
      </c>
      <c r="BI44" s="48">
        <f t="shared" si="44"/>
        <v>0</v>
      </c>
      <c r="BJ44" s="49" t="str">
        <f t="shared" si="7"/>
        <v/>
      </c>
      <c r="BK44" s="50" t="e">
        <f t="shared" si="8"/>
        <v>#DIV/0!</v>
      </c>
      <c r="BL44" s="48">
        <f t="shared" si="45"/>
        <v>0</v>
      </c>
      <c r="BM44" s="51" t="str">
        <f t="shared" si="3"/>
        <v>FY1900BUDGET</v>
      </c>
      <c r="BN44" s="52" t="str">
        <f t="shared" si="4"/>
        <v>FY1900BUDGET</v>
      </c>
      <c r="BO44" s="50">
        <f>I71</f>
        <v>0</v>
      </c>
      <c r="BP44" s="48">
        <f t="shared" si="6"/>
        <v>0</v>
      </c>
      <c r="BQ44" s="16" t="e">
        <f t="shared" si="9"/>
        <v>#DIV/0!</v>
      </c>
    </row>
    <row r="45" spans="1:69" ht="12" customHeight="1" x14ac:dyDescent="0.3">
      <c r="A45" s="324" t="s">
        <v>90</v>
      </c>
      <c r="B45" s="325"/>
      <c r="C45" s="326"/>
      <c r="D45" s="121"/>
      <c r="E45" s="121"/>
      <c r="F45" s="121"/>
      <c r="G45" s="121"/>
      <c r="H45" s="121"/>
      <c r="I45" s="122" t="s">
        <v>77</v>
      </c>
      <c r="J45" s="209"/>
      <c r="K45" s="322"/>
      <c r="L45" s="323"/>
      <c r="M45" s="275"/>
      <c r="N45" s="211"/>
      <c r="O45" s="212"/>
      <c r="P45" s="213"/>
      <c r="Q45" s="214"/>
      <c r="R45" s="68">
        <f t="shared" si="22"/>
        <v>0</v>
      </c>
      <c r="S45" s="68">
        <f t="shared" si="23"/>
        <v>0</v>
      </c>
      <c r="T45" s="68">
        <f t="shared" si="24"/>
        <v>0</v>
      </c>
      <c r="U45" s="68">
        <f t="shared" si="46"/>
        <v>0</v>
      </c>
      <c r="V45" s="68">
        <f t="shared" si="26"/>
        <v>0</v>
      </c>
      <c r="W45" s="68">
        <f t="shared" si="47"/>
        <v>0</v>
      </c>
      <c r="X45" s="68">
        <f t="shared" si="52"/>
        <v>0</v>
      </c>
      <c r="Y45" s="68">
        <f t="shared" si="48"/>
        <v>0</v>
      </c>
      <c r="Z45" s="68">
        <f t="shared" si="28"/>
        <v>0</v>
      </c>
      <c r="AA45" s="68">
        <f t="shared" si="29"/>
        <v>0</v>
      </c>
      <c r="AB45" s="354" t="str">
        <f>A66</f>
        <v>MISCELLANEOUS</v>
      </c>
      <c r="AC45" s="355"/>
      <c r="AD45" s="356"/>
      <c r="AE45" s="127">
        <f t="shared" ref="AE45:AE51" si="54">I67</f>
        <v>0</v>
      </c>
      <c r="AF45" s="218"/>
      <c r="AG45" s="209"/>
      <c r="AH45" s="322"/>
      <c r="AI45" s="323"/>
      <c r="AJ45" s="275"/>
      <c r="AK45" s="211"/>
      <c r="AL45" s="212"/>
      <c r="AM45" s="213"/>
      <c r="AN45" s="214"/>
      <c r="AO45" s="68">
        <f t="shared" si="30"/>
        <v>0</v>
      </c>
      <c r="AP45" s="68">
        <f t="shared" si="31"/>
        <v>0</v>
      </c>
      <c r="AQ45" s="68">
        <f t="shared" si="32"/>
        <v>0</v>
      </c>
      <c r="AR45" s="68">
        <f t="shared" si="49"/>
        <v>0</v>
      </c>
      <c r="AS45" s="68">
        <f t="shared" si="33"/>
        <v>0</v>
      </c>
      <c r="AT45" s="68">
        <f t="shared" si="50"/>
        <v>0</v>
      </c>
      <c r="AU45" s="68">
        <f t="shared" si="53"/>
        <v>0</v>
      </c>
      <c r="AV45" s="68">
        <f t="shared" si="51"/>
        <v>0</v>
      </c>
      <c r="AW45" s="68">
        <f t="shared" si="20"/>
        <v>0</v>
      </c>
      <c r="AX45" s="68">
        <f t="shared" si="21"/>
        <v>0</v>
      </c>
      <c r="AY45" s="12"/>
      <c r="AZ45" s="12"/>
      <c r="BA45" s="12"/>
      <c r="BB45" s="12"/>
      <c r="BC45" s="12"/>
      <c r="BD45" s="12"/>
      <c r="BE45" s="12"/>
      <c r="BF45" s="12"/>
      <c r="BH45" s="15">
        <f>B72</f>
        <v>0</v>
      </c>
      <c r="BI45" s="48">
        <f t="shared" si="44"/>
        <v>0</v>
      </c>
      <c r="BJ45" s="49" t="str">
        <f t="shared" si="7"/>
        <v/>
      </c>
      <c r="BK45" s="50" t="e">
        <f t="shared" si="8"/>
        <v>#DIV/0!</v>
      </c>
      <c r="BL45" s="48">
        <f t="shared" si="45"/>
        <v>0</v>
      </c>
      <c r="BM45" s="51" t="str">
        <f t="shared" si="3"/>
        <v>FY1900BUDGET</v>
      </c>
      <c r="BN45" s="52" t="str">
        <f t="shared" si="4"/>
        <v>FY1900BUDGET</v>
      </c>
      <c r="BO45" s="50">
        <f>I72</f>
        <v>0</v>
      </c>
      <c r="BP45" s="48">
        <f t="shared" si="6"/>
        <v>0</v>
      </c>
      <c r="BQ45" s="16" t="e">
        <f t="shared" si="9"/>
        <v>#DIV/0!</v>
      </c>
    </row>
    <row r="46" spans="1:69" ht="12" customHeight="1" x14ac:dyDescent="0.3">
      <c r="A46" s="352"/>
      <c r="B46" s="115">
        <v>65010</v>
      </c>
      <c r="C46" s="116" t="s">
        <v>91</v>
      </c>
      <c r="D46" s="208"/>
      <c r="E46" s="208"/>
      <c r="F46" s="208"/>
      <c r="G46" s="208"/>
      <c r="H46" s="208"/>
      <c r="I46" s="117">
        <f>SUM(D46:H46)</f>
        <v>0</v>
      </c>
      <c r="J46" s="209"/>
      <c r="K46" s="322"/>
      <c r="L46" s="323"/>
      <c r="M46" s="275"/>
      <c r="N46" s="211"/>
      <c r="O46" s="212"/>
      <c r="P46" s="213"/>
      <c r="Q46" s="214"/>
      <c r="R46" s="68">
        <f t="shared" si="22"/>
        <v>0</v>
      </c>
      <c r="S46" s="68">
        <f t="shared" si="23"/>
        <v>0</v>
      </c>
      <c r="T46" s="68">
        <f t="shared" si="24"/>
        <v>0</v>
      </c>
      <c r="U46" s="68">
        <f t="shared" si="46"/>
        <v>0</v>
      </c>
      <c r="V46" s="68">
        <f t="shared" si="26"/>
        <v>0</v>
      </c>
      <c r="W46" s="68">
        <f t="shared" si="47"/>
        <v>0</v>
      </c>
      <c r="X46" s="68">
        <f t="shared" si="52"/>
        <v>0</v>
      </c>
      <c r="Y46" s="68">
        <f t="shared" si="48"/>
        <v>0</v>
      </c>
      <c r="Z46" s="68">
        <f t="shared" si="28"/>
        <v>0</v>
      </c>
      <c r="AA46" s="68">
        <f t="shared" si="29"/>
        <v>0</v>
      </c>
      <c r="AB46" s="126"/>
      <c r="AC46" s="346" t="str">
        <f t="shared" ref="AC46:AC51" si="55">IF(C68="","",C68)</f>
        <v/>
      </c>
      <c r="AD46" s="347"/>
      <c r="AE46" s="127">
        <f t="shared" si="54"/>
        <v>0</v>
      </c>
      <c r="AF46" s="218"/>
      <c r="AG46" s="209"/>
      <c r="AH46" s="322"/>
      <c r="AI46" s="323"/>
      <c r="AJ46" s="275"/>
      <c r="AK46" s="211"/>
      <c r="AL46" s="212"/>
      <c r="AM46" s="213"/>
      <c r="AN46" s="214"/>
      <c r="AO46" s="68">
        <f t="shared" si="30"/>
        <v>0</v>
      </c>
      <c r="AP46" s="68">
        <f t="shared" si="31"/>
        <v>0</v>
      </c>
      <c r="AQ46" s="68">
        <f t="shared" si="32"/>
        <v>0</v>
      </c>
      <c r="AR46" s="68">
        <f t="shared" si="49"/>
        <v>0</v>
      </c>
      <c r="AS46" s="68">
        <f t="shared" si="33"/>
        <v>0</v>
      </c>
      <c r="AT46" s="68">
        <f t="shared" si="50"/>
        <v>0</v>
      </c>
      <c r="AU46" s="68">
        <f t="shared" si="53"/>
        <v>0</v>
      </c>
      <c r="AV46" s="68">
        <f t="shared" si="51"/>
        <v>0</v>
      </c>
      <c r="AW46" s="68">
        <f t="shared" si="20"/>
        <v>0</v>
      </c>
      <c r="AX46" s="68">
        <f t="shared" si="21"/>
        <v>0</v>
      </c>
      <c r="AY46" s="12"/>
      <c r="AZ46" s="12"/>
      <c r="BA46" s="12"/>
      <c r="BB46" s="12"/>
      <c r="BC46" s="12"/>
      <c r="BD46" s="12"/>
      <c r="BE46" s="12"/>
      <c r="BF46" s="12"/>
      <c r="BH46" s="15">
        <f>B73</f>
        <v>0</v>
      </c>
      <c r="BI46" s="48">
        <f t="shared" si="44"/>
        <v>0</v>
      </c>
      <c r="BJ46" s="49" t="str">
        <f t="shared" si="7"/>
        <v/>
      </c>
      <c r="BK46" s="50" t="e">
        <f t="shared" si="8"/>
        <v>#DIV/0!</v>
      </c>
      <c r="BL46" s="48">
        <f t="shared" si="45"/>
        <v>0</v>
      </c>
      <c r="BM46" s="51" t="str">
        <f t="shared" si="3"/>
        <v>FY1900BUDGET</v>
      </c>
      <c r="BN46" s="52" t="str">
        <f t="shared" si="4"/>
        <v>FY1900BUDGET</v>
      </c>
      <c r="BO46" s="50">
        <f>I73</f>
        <v>0</v>
      </c>
      <c r="BP46" s="48">
        <f t="shared" si="6"/>
        <v>0</v>
      </c>
      <c r="BQ46" s="16" t="e">
        <f t="shared" si="9"/>
        <v>#DIV/0!</v>
      </c>
    </row>
    <row r="47" spans="1:69" ht="12" customHeight="1" x14ac:dyDescent="0.3">
      <c r="A47" s="357"/>
      <c r="B47" s="115">
        <v>65210</v>
      </c>
      <c r="C47" s="116" t="s">
        <v>92</v>
      </c>
      <c r="D47" s="208"/>
      <c r="E47" s="208"/>
      <c r="F47" s="208"/>
      <c r="G47" s="208"/>
      <c r="H47" s="208"/>
      <c r="I47" s="117">
        <f>SUM(D47:H47)</f>
        <v>0</v>
      </c>
      <c r="J47" s="209"/>
      <c r="K47" s="322"/>
      <c r="L47" s="323"/>
      <c r="M47" s="275"/>
      <c r="N47" s="211"/>
      <c r="O47" s="212"/>
      <c r="P47" s="213"/>
      <c r="Q47" s="214"/>
      <c r="R47" s="68">
        <f t="shared" si="22"/>
        <v>0</v>
      </c>
      <c r="S47" s="68">
        <f t="shared" si="23"/>
        <v>0</v>
      </c>
      <c r="T47" s="68">
        <f t="shared" si="24"/>
        <v>0</v>
      </c>
      <c r="U47" s="68">
        <f t="shared" si="46"/>
        <v>0</v>
      </c>
      <c r="V47" s="68">
        <f t="shared" si="26"/>
        <v>0</v>
      </c>
      <c r="W47" s="68">
        <f t="shared" si="47"/>
        <v>0</v>
      </c>
      <c r="X47" s="68">
        <f t="shared" si="52"/>
        <v>0</v>
      </c>
      <c r="Y47" s="68">
        <f t="shared" si="48"/>
        <v>0</v>
      </c>
      <c r="Z47" s="68">
        <f t="shared" si="28"/>
        <v>0</v>
      </c>
      <c r="AA47" s="68">
        <f t="shared" si="29"/>
        <v>0</v>
      </c>
      <c r="AB47" s="99"/>
      <c r="AC47" s="346" t="str">
        <f t="shared" si="55"/>
        <v/>
      </c>
      <c r="AD47" s="347"/>
      <c r="AE47" s="127">
        <f t="shared" si="54"/>
        <v>0</v>
      </c>
      <c r="AF47" s="218"/>
      <c r="AG47" s="209"/>
      <c r="AH47" s="322"/>
      <c r="AI47" s="323"/>
      <c r="AJ47" s="275"/>
      <c r="AK47" s="211"/>
      <c r="AL47" s="212"/>
      <c r="AM47" s="213"/>
      <c r="AN47" s="214"/>
      <c r="AO47" s="68">
        <f t="shared" si="30"/>
        <v>0</v>
      </c>
      <c r="AP47" s="68">
        <f t="shared" si="31"/>
        <v>0</v>
      </c>
      <c r="AQ47" s="68">
        <f t="shared" si="32"/>
        <v>0</v>
      </c>
      <c r="AR47" s="68">
        <f t="shared" si="49"/>
        <v>0</v>
      </c>
      <c r="AS47" s="68">
        <f t="shared" si="33"/>
        <v>0</v>
      </c>
      <c r="AT47" s="68">
        <f t="shared" si="50"/>
        <v>0</v>
      </c>
      <c r="AU47" s="68">
        <f t="shared" si="53"/>
        <v>0</v>
      </c>
      <c r="AV47" s="68">
        <f t="shared" si="51"/>
        <v>0</v>
      </c>
      <c r="AW47" s="68">
        <f t="shared" si="20"/>
        <v>0</v>
      </c>
      <c r="AX47" s="68">
        <f t="shared" si="21"/>
        <v>0</v>
      </c>
      <c r="AY47" s="12"/>
      <c r="AZ47" s="12"/>
      <c r="BA47" s="12"/>
      <c r="BB47" s="12"/>
      <c r="BC47" s="12"/>
      <c r="BD47" s="12"/>
      <c r="BE47" s="12"/>
      <c r="BF47" s="12"/>
      <c r="BH47" s="15" t="e">
        <f>#REF!</f>
        <v>#REF!</v>
      </c>
      <c r="BI47" s="48">
        <f t="shared" si="44"/>
        <v>0</v>
      </c>
      <c r="BJ47" s="49" t="str">
        <f t="shared" si="7"/>
        <v/>
      </c>
      <c r="BK47" s="50" t="e">
        <f t="shared" si="8"/>
        <v>#REF!</v>
      </c>
      <c r="BL47" s="48">
        <f t="shared" si="45"/>
        <v>0</v>
      </c>
      <c r="BM47" s="51" t="str">
        <f t="shared" si="3"/>
        <v>FY1900BUDGET</v>
      </c>
      <c r="BN47" s="52" t="str">
        <f t="shared" si="4"/>
        <v>FY1900BUDGET</v>
      </c>
      <c r="BO47" s="50" t="e">
        <f>#REF!</f>
        <v>#REF!</v>
      </c>
      <c r="BP47" s="48">
        <f t="shared" si="6"/>
        <v>0</v>
      </c>
      <c r="BQ47" s="16" t="e">
        <f t="shared" si="9"/>
        <v>#REF!</v>
      </c>
    </row>
    <row r="48" spans="1:69" ht="12" customHeight="1" x14ac:dyDescent="0.3">
      <c r="A48" s="324" t="s">
        <v>93</v>
      </c>
      <c r="B48" s="325"/>
      <c r="C48" s="326"/>
      <c r="D48" s="121"/>
      <c r="E48" s="121"/>
      <c r="F48" s="121"/>
      <c r="G48" s="121"/>
      <c r="H48" s="121"/>
      <c r="I48" s="122" t="s">
        <v>77</v>
      </c>
      <c r="J48" s="209"/>
      <c r="K48" s="322"/>
      <c r="L48" s="323"/>
      <c r="M48" s="275"/>
      <c r="N48" s="211"/>
      <c r="O48" s="212"/>
      <c r="P48" s="213"/>
      <c r="Q48" s="214"/>
      <c r="R48" s="68">
        <f t="shared" si="22"/>
        <v>0</v>
      </c>
      <c r="S48" s="68">
        <f t="shared" si="23"/>
        <v>0</v>
      </c>
      <c r="T48" s="68">
        <f t="shared" si="24"/>
        <v>0</v>
      </c>
      <c r="U48" s="68">
        <f t="shared" si="46"/>
        <v>0</v>
      </c>
      <c r="V48" s="68">
        <f t="shared" si="26"/>
        <v>0</v>
      </c>
      <c r="W48" s="68">
        <f t="shared" si="47"/>
        <v>0</v>
      </c>
      <c r="X48" s="68">
        <f t="shared" si="52"/>
        <v>0</v>
      </c>
      <c r="Y48" s="68">
        <f t="shared" si="48"/>
        <v>0</v>
      </c>
      <c r="Z48" s="68">
        <f t="shared" si="28"/>
        <v>0</v>
      </c>
      <c r="AA48" s="68">
        <f t="shared" si="29"/>
        <v>0</v>
      </c>
      <c r="AB48" s="99"/>
      <c r="AC48" s="346" t="str">
        <f t="shared" si="55"/>
        <v/>
      </c>
      <c r="AD48" s="347"/>
      <c r="AE48" s="127">
        <f t="shared" si="54"/>
        <v>0</v>
      </c>
      <c r="AF48" s="218"/>
      <c r="AG48" s="209"/>
      <c r="AH48" s="322"/>
      <c r="AI48" s="323"/>
      <c r="AJ48" s="275"/>
      <c r="AK48" s="211"/>
      <c r="AL48" s="212"/>
      <c r="AM48" s="213"/>
      <c r="AN48" s="214"/>
      <c r="AO48" s="68">
        <f t="shared" si="30"/>
        <v>0</v>
      </c>
      <c r="AP48" s="68">
        <f t="shared" si="31"/>
        <v>0</v>
      </c>
      <c r="AQ48" s="68">
        <f t="shared" si="32"/>
        <v>0</v>
      </c>
      <c r="AR48" s="68">
        <f t="shared" si="49"/>
        <v>0</v>
      </c>
      <c r="AS48" s="68">
        <f t="shared" si="33"/>
        <v>0</v>
      </c>
      <c r="AT48" s="68">
        <f t="shared" si="50"/>
        <v>0</v>
      </c>
      <c r="AU48" s="68">
        <f t="shared" si="53"/>
        <v>0</v>
      </c>
      <c r="AV48" s="68">
        <f t="shared" si="51"/>
        <v>0</v>
      </c>
      <c r="AW48" s="68">
        <f t="shared" si="20"/>
        <v>0</v>
      </c>
      <c r="AX48" s="68">
        <f t="shared" si="21"/>
        <v>0</v>
      </c>
      <c r="AY48" s="12"/>
      <c r="AZ48" s="12"/>
      <c r="BA48" s="12"/>
      <c r="BB48" s="12"/>
      <c r="BC48" s="12"/>
      <c r="BD48" s="12"/>
      <c r="BE48" s="12"/>
      <c r="BF48" s="12"/>
      <c r="BH48" s="15">
        <f>B75</f>
        <v>69805</v>
      </c>
      <c r="BI48" s="48">
        <f t="shared" si="44"/>
        <v>0</v>
      </c>
      <c r="BJ48" s="49" t="str">
        <f>$V$3</f>
        <v/>
      </c>
      <c r="BK48" s="50" t="e">
        <f t="shared" si="8"/>
        <v>#DIV/0!</v>
      </c>
      <c r="BL48" s="48">
        <f t="shared" si="45"/>
        <v>0</v>
      </c>
      <c r="BM48" s="51" t="str">
        <f t="shared" si="3"/>
        <v>FY1900BUDGET</v>
      </c>
      <c r="BN48" s="52" t="str">
        <f t="shared" si="4"/>
        <v>FY1900BUDGET</v>
      </c>
      <c r="BO48" s="50">
        <f>I75</f>
        <v>0</v>
      </c>
      <c r="BP48" s="48">
        <f t="shared" si="6"/>
        <v>0</v>
      </c>
      <c r="BQ48" s="16" t="e">
        <f t="shared" si="9"/>
        <v>#DIV/0!</v>
      </c>
    </row>
    <row r="49" spans="1:69" ht="12" customHeight="1" x14ac:dyDescent="0.3">
      <c r="A49" s="90"/>
      <c r="B49" s="115">
        <v>66015</v>
      </c>
      <c r="C49" s="116" t="s">
        <v>94</v>
      </c>
      <c r="D49" s="208"/>
      <c r="E49" s="208"/>
      <c r="F49" s="208"/>
      <c r="G49" s="208"/>
      <c r="H49" s="208"/>
      <c r="I49" s="117">
        <f>SUM(D49:H49)</f>
        <v>0</v>
      </c>
      <c r="J49" s="209"/>
      <c r="K49" s="322"/>
      <c r="L49" s="323"/>
      <c r="M49" s="275"/>
      <c r="N49" s="211"/>
      <c r="O49" s="212"/>
      <c r="P49" s="213"/>
      <c r="Q49" s="214"/>
      <c r="R49" s="68">
        <f t="shared" si="22"/>
        <v>0</v>
      </c>
      <c r="S49" s="68">
        <f t="shared" si="23"/>
        <v>0</v>
      </c>
      <c r="T49" s="68">
        <f t="shared" si="24"/>
        <v>0</v>
      </c>
      <c r="U49" s="68">
        <f t="shared" si="46"/>
        <v>0</v>
      </c>
      <c r="V49" s="68">
        <f t="shared" si="26"/>
        <v>0</v>
      </c>
      <c r="W49" s="68">
        <f t="shared" si="47"/>
        <v>0</v>
      </c>
      <c r="X49" s="68">
        <f t="shared" si="52"/>
        <v>0</v>
      </c>
      <c r="Y49" s="68">
        <f t="shared" si="48"/>
        <v>0</v>
      </c>
      <c r="Z49" s="68">
        <f t="shared" si="28"/>
        <v>0</v>
      </c>
      <c r="AA49" s="68">
        <f t="shared" si="29"/>
        <v>0</v>
      </c>
      <c r="AB49" s="99"/>
      <c r="AC49" s="346" t="str">
        <f t="shared" si="55"/>
        <v/>
      </c>
      <c r="AD49" s="347"/>
      <c r="AE49" s="127">
        <f t="shared" si="54"/>
        <v>0</v>
      </c>
      <c r="AF49" s="218"/>
      <c r="AG49" s="209"/>
      <c r="AH49" s="322"/>
      <c r="AI49" s="323"/>
      <c r="AJ49" s="275"/>
      <c r="AK49" s="211"/>
      <c r="AL49" s="212"/>
      <c r="AM49" s="213"/>
      <c r="AN49" s="214"/>
      <c r="AO49" s="68">
        <f t="shared" si="30"/>
        <v>0</v>
      </c>
      <c r="AP49" s="68">
        <f t="shared" si="31"/>
        <v>0</v>
      </c>
      <c r="AQ49" s="68">
        <f t="shared" si="32"/>
        <v>0</v>
      </c>
      <c r="AR49" s="68">
        <f t="shared" si="49"/>
        <v>0</v>
      </c>
      <c r="AS49" s="68">
        <f t="shared" si="33"/>
        <v>0</v>
      </c>
      <c r="AT49" s="68">
        <f t="shared" si="50"/>
        <v>0</v>
      </c>
      <c r="AU49" s="68">
        <f t="shared" si="53"/>
        <v>0</v>
      </c>
      <c r="AV49" s="68">
        <f t="shared" si="51"/>
        <v>0</v>
      </c>
      <c r="AW49" s="68">
        <f t="shared" si="20"/>
        <v>0</v>
      </c>
      <c r="AX49" s="68">
        <f t="shared" si="21"/>
        <v>0</v>
      </c>
      <c r="AY49" s="12"/>
      <c r="AZ49" s="12"/>
      <c r="BA49" s="12"/>
      <c r="BB49" s="12"/>
      <c r="BC49" s="12"/>
      <c r="BD49" s="12"/>
      <c r="BE49" s="12"/>
      <c r="BF49" s="12"/>
      <c r="BH49" s="15">
        <f>L72</f>
        <v>0</v>
      </c>
      <c r="BI49" s="48">
        <f t="shared" si="44"/>
        <v>0</v>
      </c>
      <c r="BJ49" s="49" t="str">
        <f t="shared" ref="BJ49:BJ67" si="56">$V$3</f>
        <v/>
      </c>
      <c r="BK49" s="50" t="e">
        <f t="shared" si="8"/>
        <v>#DIV/0!</v>
      </c>
      <c r="BL49" s="48">
        <f t="shared" si="45"/>
        <v>0</v>
      </c>
      <c r="BM49" s="51" t="str">
        <f t="shared" si="3"/>
        <v>FY1900BUDGET</v>
      </c>
      <c r="BN49" s="52" t="str">
        <f t="shared" si="4"/>
        <v>FY1900BUDGET</v>
      </c>
      <c r="BO49" s="50">
        <f>R72</f>
        <v>0</v>
      </c>
      <c r="BP49" s="48">
        <f t="shared" si="6"/>
        <v>0</v>
      </c>
      <c r="BQ49" s="16" t="e">
        <f t="shared" si="9"/>
        <v>#DIV/0!</v>
      </c>
    </row>
    <row r="50" spans="1:69" ht="12" customHeight="1" x14ac:dyDescent="0.3">
      <c r="A50" s="99"/>
      <c r="B50" s="115">
        <v>66050</v>
      </c>
      <c r="C50" s="116" t="s">
        <v>95</v>
      </c>
      <c r="D50" s="208"/>
      <c r="E50" s="208"/>
      <c r="F50" s="208"/>
      <c r="G50" s="208"/>
      <c r="H50" s="208"/>
      <c r="I50" s="117">
        <f>SUM(D50:H50)</f>
        <v>0</v>
      </c>
      <c r="J50" s="209"/>
      <c r="K50" s="322"/>
      <c r="L50" s="323"/>
      <c r="M50" s="275"/>
      <c r="N50" s="211"/>
      <c r="O50" s="212"/>
      <c r="P50" s="213"/>
      <c r="Q50" s="214"/>
      <c r="R50" s="68">
        <f t="shared" si="22"/>
        <v>0</v>
      </c>
      <c r="S50" s="68">
        <f t="shared" si="23"/>
        <v>0</v>
      </c>
      <c r="T50" s="68">
        <f t="shared" si="24"/>
        <v>0</v>
      </c>
      <c r="U50" s="68">
        <f t="shared" si="46"/>
        <v>0</v>
      </c>
      <c r="V50" s="68">
        <f t="shared" si="26"/>
        <v>0</v>
      </c>
      <c r="W50" s="68">
        <f t="shared" si="47"/>
        <v>0</v>
      </c>
      <c r="X50" s="68">
        <f t="shared" si="52"/>
        <v>0</v>
      </c>
      <c r="Y50" s="68">
        <f t="shared" si="48"/>
        <v>0</v>
      </c>
      <c r="Z50" s="68">
        <f t="shared" si="28"/>
        <v>0</v>
      </c>
      <c r="AA50" s="68">
        <f t="shared" si="29"/>
        <v>0</v>
      </c>
      <c r="AB50" s="99"/>
      <c r="AC50" s="346" t="str">
        <f t="shared" si="55"/>
        <v/>
      </c>
      <c r="AD50" s="347"/>
      <c r="AE50" s="127">
        <f t="shared" si="54"/>
        <v>0</v>
      </c>
      <c r="AF50" s="218"/>
      <c r="AG50" s="209"/>
      <c r="AH50" s="322"/>
      <c r="AI50" s="323"/>
      <c r="AJ50" s="275"/>
      <c r="AK50" s="211"/>
      <c r="AL50" s="212"/>
      <c r="AM50" s="213"/>
      <c r="AN50" s="214"/>
      <c r="AO50" s="68">
        <f t="shared" si="30"/>
        <v>0</v>
      </c>
      <c r="AP50" s="68">
        <f t="shared" si="31"/>
        <v>0</v>
      </c>
      <c r="AQ50" s="68">
        <f t="shared" si="32"/>
        <v>0</v>
      </c>
      <c r="AR50" s="68">
        <f t="shared" si="49"/>
        <v>0</v>
      </c>
      <c r="AS50" s="68">
        <f t="shared" si="33"/>
        <v>0</v>
      </c>
      <c r="AT50" s="68">
        <f t="shared" si="50"/>
        <v>0</v>
      </c>
      <c r="AU50" s="68">
        <f t="shared" si="53"/>
        <v>0</v>
      </c>
      <c r="AV50" s="68">
        <f t="shared" si="51"/>
        <v>0</v>
      </c>
      <c r="AW50" s="68">
        <f t="shared" si="20"/>
        <v>0</v>
      </c>
      <c r="AX50" s="68">
        <f t="shared" si="21"/>
        <v>0</v>
      </c>
      <c r="AY50" s="12"/>
      <c r="AZ50" s="12"/>
      <c r="BA50" s="12"/>
      <c r="BB50" s="12"/>
      <c r="BC50" s="12"/>
      <c r="BD50" s="12"/>
      <c r="BE50" s="12"/>
      <c r="BF50" s="12"/>
      <c r="BH50" s="15">
        <f>L73</f>
        <v>0</v>
      </c>
      <c r="BI50" s="48">
        <f t="shared" si="44"/>
        <v>0</v>
      </c>
      <c r="BJ50" s="49" t="str">
        <f t="shared" si="56"/>
        <v/>
      </c>
      <c r="BK50" s="50" t="e">
        <f t="shared" si="8"/>
        <v>#DIV/0!</v>
      </c>
      <c r="BL50" s="48">
        <f t="shared" si="45"/>
        <v>0</v>
      </c>
      <c r="BM50" s="51" t="str">
        <f t="shared" si="3"/>
        <v>FY1900BUDGET</v>
      </c>
      <c r="BN50" s="52" t="str">
        <f t="shared" si="4"/>
        <v>FY1900BUDGET</v>
      </c>
      <c r="BO50" s="50">
        <f>R73</f>
        <v>0</v>
      </c>
      <c r="BP50" s="48">
        <f t="shared" si="6"/>
        <v>0</v>
      </c>
      <c r="BQ50" s="16" t="e">
        <f t="shared" si="9"/>
        <v>#DIV/0!</v>
      </c>
    </row>
    <row r="51" spans="1:69" ht="12" customHeight="1" x14ac:dyDescent="0.3">
      <c r="A51" s="99"/>
      <c r="B51" s="115">
        <v>66080</v>
      </c>
      <c r="C51" s="116" t="s">
        <v>96</v>
      </c>
      <c r="D51" s="208"/>
      <c r="E51" s="208"/>
      <c r="F51" s="208"/>
      <c r="G51" s="208"/>
      <c r="H51" s="208"/>
      <c r="I51" s="117">
        <f>SUM(D51:H51)</f>
        <v>0</v>
      </c>
      <c r="J51" s="209"/>
      <c r="K51" s="322"/>
      <c r="L51" s="323"/>
      <c r="M51" s="275"/>
      <c r="N51" s="211"/>
      <c r="O51" s="212"/>
      <c r="P51" s="213"/>
      <c r="Q51" s="214"/>
      <c r="R51" s="68">
        <f t="shared" si="22"/>
        <v>0</v>
      </c>
      <c r="S51" s="68">
        <f t="shared" si="23"/>
        <v>0</v>
      </c>
      <c r="T51" s="68">
        <f t="shared" si="24"/>
        <v>0</v>
      </c>
      <c r="U51" s="68">
        <f t="shared" si="46"/>
        <v>0</v>
      </c>
      <c r="V51" s="68">
        <f t="shared" si="26"/>
        <v>0</v>
      </c>
      <c r="W51" s="68">
        <f t="shared" si="47"/>
        <v>0</v>
      </c>
      <c r="X51" s="68">
        <f t="shared" si="52"/>
        <v>0</v>
      </c>
      <c r="Y51" s="68">
        <f t="shared" si="48"/>
        <v>0</v>
      </c>
      <c r="Z51" s="68">
        <f t="shared" si="28"/>
        <v>0</v>
      </c>
      <c r="AA51" s="68">
        <f t="shared" si="29"/>
        <v>0</v>
      </c>
      <c r="AB51" s="99"/>
      <c r="AC51" s="350" t="str">
        <f t="shared" si="55"/>
        <v/>
      </c>
      <c r="AD51" s="351"/>
      <c r="AE51" s="127">
        <f t="shared" si="54"/>
        <v>0</v>
      </c>
      <c r="AF51" s="218"/>
      <c r="AG51" s="209"/>
      <c r="AH51" s="322"/>
      <c r="AI51" s="323"/>
      <c r="AJ51" s="275"/>
      <c r="AK51" s="211"/>
      <c r="AL51" s="212"/>
      <c r="AM51" s="213"/>
      <c r="AN51" s="214"/>
      <c r="AO51" s="68">
        <f t="shared" si="30"/>
        <v>0</v>
      </c>
      <c r="AP51" s="68">
        <f t="shared" si="31"/>
        <v>0</v>
      </c>
      <c r="AQ51" s="68">
        <f t="shared" si="32"/>
        <v>0</v>
      </c>
      <c r="AR51" s="68">
        <f t="shared" si="49"/>
        <v>0</v>
      </c>
      <c r="AS51" s="68">
        <f t="shared" si="33"/>
        <v>0</v>
      </c>
      <c r="AT51" s="68">
        <f t="shared" si="50"/>
        <v>0</v>
      </c>
      <c r="AU51" s="68">
        <f t="shared" si="53"/>
        <v>0</v>
      </c>
      <c r="AV51" s="68">
        <f t="shared" si="51"/>
        <v>0</v>
      </c>
      <c r="AW51" s="68">
        <f t="shared" si="20"/>
        <v>0</v>
      </c>
      <c r="AX51" s="68">
        <f t="shared" si="21"/>
        <v>0</v>
      </c>
      <c r="AY51" s="12"/>
      <c r="AZ51" s="12"/>
      <c r="BA51" s="12"/>
      <c r="BB51" s="12"/>
      <c r="BC51" s="12"/>
      <c r="BD51" s="12"/>
      <c r="BE51" s="12"/>
      <c r="BF51" s="12"/>
      <c r="BH51" s="15">
        <f>S71</f>
        <v>61110</v>
      </c>
      <c r="BI51" s="48">
        <f t="shared" si="44"/>
        <v>0</v>
      </c>
      <c r="BJ51" s="49" t="str">
        <f t="shared" si="56"/>
        <v/>
      </c>
      <c r="BK51" s="50" t="e">
        <f t="shared" si="8"/>
        <v>#DIV/0!</v>
      </c>
      <c r="BL51" s="48">
        <f t="shared" si="45"/>
        <v>0</v>
      </c>
      <c r="BM51" s="51" t="str">
        <f t="shared" si="3"/>
        <v>FY1900BUDGET</v>
      </c>
      <c r="BN51" s="52" t="str">
        <f t="shared" si="4"/>
        <v>FY1900BUDGET</v>
      </c>
      <c r="BO51" s="50">
        <f>S69</f>
        <v>0</v>
      </c>
      <c r="BP51" s="48">
        <f t="shared" si="6"/>
        <v>0</v>
      </c>
      <c r="BQ51" s="16" t="e">
        <f t="shared" si="9"/>
        <v>#DIV/0!</v>
      </c>
    </row>
    <row r="52" spans="1:69" ht="12" customHeight="1" x14ac:dyDescent="0.3">
      <c r="A52" s="99"/>
      <c r="B52" s="115">
        <v>66090</v>
      </c>
      <c r="C52" s="116" t="s">
        <v>97</v>
      </c>
      <c r="D52" s="208"/>
      <c r="E52" s="208"/>
      <c r="F52" s="208"/>
      <c r="G52" s="208"/>
      <c r="H52" s="208"/>
      <c r="I52" s="117">
        <f>SUM(D52:H52)</f>
        <v>0</v>
      </c>
      <c r="J52" s="209"/>
      <c r="K52" s="322"/>
      <c r="L52" s="323"/>
      <c r="M52" s="275"/>
      <c r="N52" s="211"/>
      <c r="O52" s="212"/>
      <c r="P52" s="213"/>
      <c r="Q52" s="214"/>
      <c r="R52" s="68">
        <f t="shared" si="22"/>
        <v>0</v>
      </c>
      <c r="S52" s="68">
        <f t="shared" si="23"/>
        <v>0</v>
      </c>
      <c r="T52" s="68">
        <f t="shared" si="24"/>
        <v>0</v>
      </c>
      <c r="U52" s="68">
        <f t="shared" si="46"/>
        <v>0</v>
      </c>
      <c r="V52" s="68">
        <f t="shared" si="26"/>
        <v>0</v>
      </c>
      <c r="W52" s="68">
        <f t="shared" si="47"/>
        <v>0</v>
      </c>
      <c r="X52" s="68">
        <f t="shared" si="52"/>
        <v>0</v>
      </c>
      <c r="Y52" s="68">
        <f t="shared" si="48"/>
        <v>0</v>
      </c>
      <c r="Z52" s="68">
        <f t="shared" si="28"/>
        <v>0</v>
      </c>
      <c r="AA52" s="68">
        <f t="shared" si="29"/>
        <v>0</v>
      </c>
      <c r="AB52" s="328" t="s">
        <v>104</v>
      </c>
      <c r="AC52" s="329"/>
      <c r="AD52" s="330"/>
      <c r="AE52" s="258">
        <f>SUM(AE14:AE15,AE17:AE19,AE21:AE22,AE24:AE25,AE27:AE31,AE33:AE35,AE37:AE40,AE42:AE43,AE45:AE51)</f>
        <v>0</v>
      </c>
      <c r="AF52" s="259"/>
      <c r="AG52" s="209"/>
      <c r="AH52" s="322"/>
      <c r="AI52" s="323"/>
      <c r="AJ52" s="275"/>
      <c r="AK52" s="211"/>
      <c r="AL52" s="212"/>
      <c r="AM52" s="213"/>
      <c r="AN52" s="214"/>
      <c r="AO52" s="68">
        <f t="shared" si="30"/>
        <v>0</v>
      </c>
      <c r="AP52" s="68">
        <f t="shared" si="31"/>
        <v>0</v>
      </c>
      <c r="AQ52" s="68">
        <f t="shared" si="32"/>
        <v>0</v>
      </c>
      <c r="AR52" s="68">
        <f t="shared" si="49"/>
        <v>0</v>
      </c>
      <c r="AS52" s="68">
        <f t="shared" si="33"/>
        <v>0</v>
      </c>
      <c r="AT52" s="68">
        <f t="shared" si="50"/>
        <v>0</v>
      </c>
      <c r="AU52" s="68">
        <f t="shared" si="53"/>
        <v>0</v>
      </c>
      <c r="AV52" s="68">
        <f t="shared" si="51"/>
        <v>0</v>
      </c>
      <c r="AW52" s="68">
        <f t="shared" si="20"/>
        <v>0</v>
      </c>
      <c r="AX52" s="68">
        <f t="shared" si="21"/>
        <v>0</v>
      </c>
      <c r="AY52" s="12"/>
      <c r="AZ52" s="12"/>
      <c r="BA52" s="12"/>
      <c r="BB52" s="12"/>
      <c r="BC52" s="12"/>
      <c r="BD52" s="12"/>
      <c r="BE52" s="12"/>
      <c r="BF52" s="12"/>
      <c r="BH52" s="15">
        <f>T71</f>
        <v>61115</v>
      </c>
      <c r="BI52" s="48">
        <f t="shared" si="44"/>
        <v>0</v>
      </c>
      <c r="BJ52" s="49" t="str">
        <f t="shared" si="56"/>
        <v/>
      </c>
      <c r="BK52" s="50" t="e">
        <f t="shared" si="8"/>
        <v>#DIV/0!</v>
      </c>
      <c r="BL52" s="48">
        <f t="shared" si="45"/>
        <v>0</v>
      </c>
      <c r="BM52" s="51" t="str">
        <f t="shared" si="3"/>
        <v>FY1900BUDGET</v>
      </c>
      <c r="BN52" s="52" t="str">
        <f t="shared" si="4"/>
        <v>FY1900BUDGET</v>
      </c>
      <c r="BO52" s="50">
        <f>T69</f>
        <v>0</v>
      </c>
      <c r="BP52" s="48">
        <f t="shared" si="6"/>
        <v>0</v>
      </c>
      <c r="BQ52" s="16" t="e">
        <f t="shared" si="9"/>
        <v>#DIV/0!</v>
      </c>
    </row>
    <row r="53" spans="1:69" ht="12" customHeight="1" x14ac:dyDescent="0.3">
      <c r="A53" s="123"/>
      <c r="B53" s="115">
        <v>66095</v>
      </c>
      <c r="C53" s="116" t="s">
        <v>98</v>
      </c>
      <c r="D53" s="208"/>
      <c r="E53" s="208"/>
      <c r="F53" s="208"/>
      <c r="G53" s="208"/>
      <c r="H53" s="208"/>
      <c r="I53" s="117">
        <f>SUM(D53:H53)</f>
        <v>0</v>
      </c>
      <c r="J53" s="209"/>
      <c r="K53" s="322"/>
      <c r="L53" s="323"/>
      <c r="M53" s="275"/>
      <c r="N53" s="211"/>
      <c r="O53" s="212"/>
      <c r="P53" s="213"/>
      <c r="Q53" s="214"/>
      <c r="R53" s="68">
        <f t="shared" si="22"/>
        <v>0</v>
      </c>
      <c r="S53" s="68">
        <f t="shared" si="23"/>
        <v>0</v>
      </c>
      <c r="T53" s="68">
        <f t="shared" si="24"/>
        <v>0</v>
      </c>
      <c r="U53" s="68">
        <f t="shared" si="46"/>
        <v>0</v>
      </c>
      <c r="V53" s="68">
        <f t="shared" si="26"/>
        <v>0</v>
      </c>
      <c r="W53" s="68">
        <f t="shared" si="47"/>
        <v>0</v>
      </c>
      <c r="X53" s="68">
        <f t="shared" si="52"/>
        <v>0</v>
      </c>
      <c r="Y53" s="68">
        <f t="shared" si="48"/>
        <v>0</v>
      </c>
      <c r="Z53" s="68">
        <f t="shared" si="28"/>
        <v>0</v>
      </c>
      <c r="AA53" s="68">
        <f t="shared" si="29"/>
        <v>0</v>
      </c>
      <c r="AB53" s="333" t="s">
        <v>106</v>
      </c>
      <c r="AC53" s="334"/>
      <c r="AD53" s="334"/>
      <c r="AE53" s="334"/>
      <c r="AF53" s="335"/>
      <c r="AG53" s="209"/>
      <c r="AH53" s="322"/>
      <c r="AI53" s="323"/>
      <c r="AJ53" s="275"/>
      <c r="AK53" s="211"/>
      <c r="AL53" s="212"/>
      <c r="AM53" s="213"/>
      <c r="AN53" s="214"/>
      <c r="AO53" s="68">
        <f t="shared" si="30"/>
        <v>0</v>
      </c>
      <c r="AP53" s="68">
        <f t="shared" si="31"/>
        <v>0</v>
      </c>
      <c r="AQ53" s="68">
        <f t="shared" si="32"/>
        <v>0</v>
      </c>
      <c r="AR53" s="68">
        <f t="shared" si="49"/>
        <v>0</v>
      </c>
      <c r="AS53" s="68">
        <f t="shared" si="33"/>
        <v>0</v>
      </c>
      <c r="AT53" s="68">
        <f t="shared" si="50"/>
        <v>0</v>
      </c>
      <c r="AU53" s="68">
        <f t="shared" si="53"/>
        <v>0</v>
      </c>
      <c r="AV53" s="68">
        <f t="shared" si="51"/>
        <v>0</v>
      </c>
      <c r="AW53" s="68">
        <f t="shared" si="20"/>
        <v>0</v>
      </c>
      <c r="AX53" s="68">
        <f t="shared" si="21"/>
        <v>0</v>
      </c>
      <c r="AY53" s="12"/>
      <c r="AZ53" s="12"/>
      <c r="BA53" s="12"/>
      <c r="BB53" s="12"/>
      <c r="BC53" s="12"/>
      <c r="BD53" s="12"/>
      <c r="BE53" s="12"/>
      <c r="BF53" s="12"/>
      <c r="BH53" s="15">
        <f>U71</f>
        <v>61120</v>
      </c>
      <c r="BI53" s="48">
        <f t="shared" si="44"/>
        <v>0</v>
      </c>
      <c r="BJ53" s="49" t="str">
        <f t="shared" si="56"/>
        <v/>
      </c>
      <c r="BK53" s="50" t="e">
        <f t="shared" si="8"/>
        <v>#DIV/0!</v>
      </c>
      <c r="BL53" s="48">
        <f t="shared" si="45"/>
        <v>0</v>
      </c>
      <c r="BM53" s="51" t="str">
        <f t="shared" si="3"/>
        <v>FY1900BUDGET</v>
      </c>
      <c r="BN53" s="52" t="str">
        <f t="shared" si="4"/>
        <v>FY1900BUDGET</v>
      </c>
      <c r="BO53" s="50">
        <f>U69</f>
        <v>0</v>
      </c>
      <c r="BP53" s="48">
        <f t="shared" si="6"/>
        <v>0</v>
      </c>
      <c r="BQ53" s="16" t="e">
        <f t="shared" si="9"/>
        <v>#DIV/0!</v>
      </c>
    </row>
    <row r="54" spans="1:69" ht="12" customHeight="1" x14ac:dyDescent="0.3">
      <c r="A54" s="324" t="s">
        <v>99</v>
      </c>
      <c r="B54" s="325"/>
      <c r="C54" s="326"/>
      <c r="D54" s="121"/>
      <c r="E54" s="121"/>
      <c r="F54" s="121"/>
      <c r="G54" s="121"/>
      <c r="H54" s="121"/>
      <c r="I54" s="122" t="s">
        <v>77</v>
      </c>
      <c r="J54" s="209"/>
      <c r="K54" s="322"/>
      <c r="L54" s="323"/>
      <c r="M54" s="275"/>
      <c r="N54" s="211"/>
      <c r="O54" s="212"/>
      <c r="P54" s="213"/>
      <c r="Q54" s="214"/>
      <c r="R54" s="68">
        <f t="shared" si="22"/>
        <v>0</v>
      </c>
      <c r="S54" s="68">
        <f t="shared" si="23"/>
        <v>0</v>
      </c>
      <c r="T54" s="68">
        <f t="shared" si="24"/>
        <v>0</v>
      </c>
      <c r="U54" s="68">
        <f t="shared" si="46"/>
        <v>0</v>
      </c>
      <c r="V54" s="68">
        <f t="shared" si="26"/>
        <v>0</v>
      </c>
      <c r="W54" s="68">
        <f t="shared" si="47"/>
        <v>0</v>
      </c>
      <c r="X54" s="68">
        <f t="shared" si="52"/>
        <v>0</v>
      </c>
      <c r="Y54" s="68">
        <f t="shared" si="48"/>
        <v>0</v>
      </c>
      <c r="Z54" s="68">
        <f t="shared" si="28"/>
        <v>0</v>
      </c>
      <c r="AA54" s="68">
        <f t="shared" si="29"/>
        <v>0</v>
      </c>
      <c r="AB54" s="336"/>
      <c r="AC54" s="337"/>
      <c r="AD54" s="337"/>
      <c r="AE54" s="337"/>
      <c r="AF54" s="338"/>
      <c r="AG54" s="209"/>
      <c r="AH54" s="322"/>
      <c r="AI54" s="323"/>
      <c r="AJ54" s="275"/>
      <c r="AK54" s="211"/>
      <c r="AL54" s="212"/>
      <c r="AM54" s="213"/>
      <c r="AN54" s="214"/>
      <c r="AO54" s="68">
        <f t="shared" si="30"/>
        <v>0</v>
      </c>
      <c r="AP54" s="68">
        <f t="shared" si="31"/>
        <v>0</v>
      </c>
      <c r="AQ54" s="68">
        <f t="shared" si="32"/>
        <v>0</v>
      </c>
      <c r="AR54" s="68">
        <f t="shared" si="49"/>
        <v>0</v>
      </c>
      <c r="AS54" s="68">
        <f t="shared" si="33"/>
        <v>0</v>
      </c>
      <c r="AT54" s="68">
        <f t="shared" si="50"/>
        <v>0</v>
      </c>
      <c r="AU54" s="68">
        <f t="shared" si="53"/>
        <v>0</v>
      </c>
      <c r="AV54" s="68">
        <f t="shared" si="51"/>
        <v>0</v>
      </c>
      <c r="AW54" s="68">
        <f t="shared" si="20"/>
        <v>0</v>
      </c>
      <c r="AX54" s="68">
        <f t="shared" si="21"/>
        <v>0</v>
      </c>
      <c r="AY54" s="12"/>
      <c r="AZ54" s="12"/>
      <c r="BA54" s="12"/>
      <c r="BB54" s="12"/>
      <c r="BC54" s="12"/>
      <c r="BD54" s="12"/>
      <c r="BE54" s="12"/>
      <c r="BF54" s="12"/>
      <c r="BH54" s="15">
        <f>V71</f>
        <v>61130</v>
      </c>
      <c r="BI54" s="48">
        <f t="shared" si="44"/>
        <v>0</v>
      </c>
      <c r="BJ54" s="49" t="str">
        <f t="shared" si="56"/>
        <v/>
      </c>
      <c r="BK54" s="50" t="e">
        <f t="shared" si="8"/>
        <v>#DIV/0!</v>
      </c>
      <c r="BL54" s="48">
        <f t="shared" si="45"/>
        <v>0</v>
      </c>
      <c r="BM54" s="51" t="str">
        <f t="shared" si="3"/>
        <v>FY1900BUDGET</v>
      </c>
      <c r="BN54" s="52" t="str">
        <f t="shared" si="4"/>
        <v>FY1900BUDGET</v>
      </c>
      <c r="BO54" s="50">
        <f>V69</f>
        <v>0</v>
      </c>
      <c r="BP54" s="48">
        <f t="shared" si="6"/>
        <v>0</v>
      </c>
      <c r="BQ54" s="16" t="e">
        <f t="shared" si="9"/>
        <v>#DIV/0!</v>
      </c>
    </row>
    <row r="55" spans="1:69" ht="12" customHeight="1" x14ac:dyDescent="0.3">
      <c r="A55" s="90"/>
      <c r="B55" s="115">
        <v>67020</v>
      </c>
      <c r="C55" s="116" t="s">
        <v>225</v>
      </c>
      <c r="D55" s="208"/>
      <c r="E55" s="208"/>
      <c r="F55" s="208"/>
      <c r="G55" s="208"/>
      <c r="H55" s="208"/>
      <c r="I55" s="117">
        <f>SUM(D55:H55)</f>
        <v>0</v>
      </c>
      <c r="J55" s="209"/>
      <c r="K55" s="322"/>
      <c r="L55" s="323"/>
      <c r="M55" s="275"/>
      <c r="N55" s="211"/>
      <c r="O55" s="212"/>
      <c r="P55" s="213"/>
      <c r="Q55" s="214"/>
      <c r="R55" s="68">
        <f t="shared" si="22"/>
        <v>0</v>
      </c>
      <c r="S55" s="68">
        <f t="shared" si="23"/>
        <v>0</v>
      </c>
      <c r="T55" s="68">
        <f t="shared" si="24"/>
        <v>0</v>
      </c>
      <c r="U55" s="68">
        <f t="shared" si="46"/>
        <v>0</v>
      </c>
      <c r="V55" s="68">
        <f t="shared" si="26"/>
        <v>0</v>
      </c>
      <c r="W55" s="68">
        <f t="shared" si="47"/>
        <v>0</v>
      </c>
      <c r="X55" s="68">
        <f t="shared" si="52"/>
        <v>0</v>
      </c>
      <c r="Y55" s="68">
        <f t="shared" si="48"/>
        <v>0</v>
      </c>
      <c r="Z55" s="68">
        <f t="shared" si="28"/>
        <v>0</v>
      </c>
      <c r="AA55" s="68">
        <f t="shared" si="29"/>
        <v>0</v>
      </c>
      <c r="AB55" s="339" t="s">
        <v>209</v>
      </c>
      <c r="AC55" s="340"/>
      <c r="AD55" s="348" t="s">
        <v>107</v>
      </c>
      <c r="AE55" s="348"/>
      <c r="AF55" s="348"/>
      <c r="AG55" s="209"/>
      <c r="AH55" s="322"/>
      <c r="AI55" s="323"/>
      <c r="AJ55" s="275"/>
      <c r="AK55" s="211"/>
      <c r="AL55" s="212"/>
      <c r="AM55" s="213"/>
      <c r="AN55" s="214"/>
      <c r="AO55" s="68">
        <f t="shared" si="30"/>
        <v>0</v>
      </c>
      <c r="AP55" s="68">
        <f t="shared" si="31"/>
        <v>0</v>
      </c>
      <c r="AQ55" s="68">
        <f t="shared" si="32"/>
        <v>0</v>
      </c>
      <c r="AR55" s="68">
        <f t="shared" si="49"/>
        <v>0</v>
      </c>
      <c r="AS55" s="68">
        <f t="shared" si="33"/>
        <v>0</v>
      </c>
      <c r="AT55" s="68">
        <f t="shared" si="50"/>
        <v>0</v>
      </c>
      <c r="AU55" s="68">
        <f t="shared" si="53"/>
        <v>0</v>
      </c>
      <c r="AV55" s="68">
        <f t="shared" si="51"/>
        <v>0</v>
      </c>
      <c r="AW55" s="68">
        <f t="shared" si="20"/>
        <v>0</v>
      </c>
      <c r="AX55" s="68">
        <f t="shared" si="21"/>
        <v>0</v>
      </c>
      <c r="AY55" s="12"/>
      <c r="AZ55" s="12"/>
      <c r="BA55" s="12"/>
      <c r="BB55" s="12"/>
      <c r="BC55" s="12"/>
      <c r="BD55" s="12"/>
      <c r="BE55" s="12"/>
      <c r="BF55" s="12"/>
      <c r="BH55" s="15">
        <f>S76</f>
        <v>61135</v>
      </c>
      <c r="BI55" s="48">
        <f t="shared" si="44"/>
        <v>0</v>
      </c>
      <c r="BJ55" s="49" t="str">
        <f t="shared" si="56"/>
        <v/>
      </c>
      <c r="BK55" s="50" t="e">
        <f t="shared" si="8"/>
        <v>#DIV/0!</v>
      </c>
      <c r="BL55" s="48">
        <f t="shared" si="45"/>
        <v>0</v>
      </c>
      <c r="BM55" s="51" t="str">
        <f t="shared" si="3"/>
        <v>FY1900BUDGET</v>
      </c>
      <c r="BN55" s="52" t="str">
        <f t="shared" si="4"/>
        <v>FY1900BUDGET</v>
      </c>
      <c r="BO55" s="50">
        <f>S74</f>
        <v>0</v>
      </c>
      <c r="BP55" s="48">
        <f t="shared" si="6"/>
        <v>0</v>
      </c>
      <c r="BQ55" s="16" t="e">
        <f t="shared" si="9"/>
        <v>#DIV/0!</v>
      </c>
    </row>
    <row r="56" spans="1:69" ht="12" customHeight="1" x14ac:dyDescent="0.3">
      <c r="A56" s="99"/>
      <c r="B56" s="115">
        <v>67110</v>
      </c>
      <c r="C56" s="116" t="s">
        <v>226</v>
      </c>
      <c r="D56" s="208"/>
      <c r="E56" s="208"/>
      <c r="F56" s="208"/>
      <c r="G56" s="208"/>
      <c r="H56" s="208"/>
      <c r="I56" s="117">
        <f>SUM(D56:H56)</f>
        <v>0</v>
      </c>
      <c r="J56" s="209"/>
      <c r="K56" s="322"/>
      <c r="L56" s="323"/>
      <c r="M56" s="275"/>
      <c r="N56" s="211"/>
      <c r="O56" s="212"/>
      <c r="P56" s="213"/>
      <c r="Q56" s="214"/>
      <c r="R56" s="68">
        <f t="shared" si="22"/>
        <v>0</v>
      </c>
      <c r="S56" s="68">
        <f t="shared" si="23"/>
        <v>0</v>
      </c>
      <c r="T56" s="68">
        <f t="shared" si="24"/>
        <v>0</v>
      </c>
      <c r="U56" s="68">
        <f t="shared" si="46"/>
        <v>0</v>
      </c>
      <c r="V56" s="68">
        <f t="shared" si="26"/>
        <v>0</v>
      </c>
      <c r="W56" s="68">
        <f t="shared" si="47"/>
        <v>0</v>
      </c>
      <c r="X56" s="68">
        <f t="shared" si="52"/>
        <v>0</v>
      </c>
      <c r="Y56" s="68">
        <f t="shared" si="48"/>
        <v>0</v>
      </c>
      <c r="Z56" s="68">
        <f t="shared" si="28"/>
        <v>0</v>
      </c>
      <c r="AA56" s="68">
        <f t="shared" si="29"/>
        <v>0</v>
      </c>
      <c r="AB56" s="341"/>
      <c r="AC56" s="342"/>
      <c r="AD56" s="349"/>
      <c r="AE56" s="349"/>
      <c r="AF56" s="349"/>
      <c r="AG56" s="209"/>
      <c r="AH56" s="322"/>
      <c r="AI56" s="323"/>
      <c r="AJ56" s="275"/>
      <c r="AK56" s="211"/>
      <c r="AL56" s="212"/>
      <c r="AM56" s="213"/>
      <c r="AN56" s="214"/>
      <c r="AO56" s="68">
        <f t="shared" si="30"/>
        <v>0</v>
      </c>
      <c r="AP56" s="68">
        <f t="shared" si="31"/>
        <v>0</v>
      </c>
      <c r="AQ56" s="68">
        <f t="shared" si="32"/>
        <v>0</v>
      </c>
      <c r="AR56" s="68">
        <f t="shared" si="49"/>
        <v>0</v>
      </c>
      <c r="AS56" s="68">
        <f t="shared" si="33"/>
        <v>0</v>
      </c>
      <c r="AT56" s="68">
        <f t="shared" si="50"/>
        <v>0</v>
      </c>
      <c r="AU56" s="68">
        <f t="shared" si="53"/>
        <v>0</v>
      </c>
      <c r="AV56" s="68">
        <f t="shared" si="51"/>
        <v>0</v>
      </c>
      <c r="AW56" s="68">
        <f t="shared" si="20"/>
        <v>0</v>
      </c>
      <c r="AX56" s="68">
        <f t="shared" si="21"/>
        <v>0</v>
      </c>
      <c r="AY56" s="12"/>
      <c r="AZ56" s="12"/>
      <c r="BA56" s="12"/>
      <c r="BB56" s="12"/>
      <c r="BC56" s="12"/>
      <c r="BD56" s="12"/>
      <c r="BE56" s="12"/>
      <c r="BF56" s="12"/>
      <c r="BH56" s="15">
        <f>T76</f>
        <v>61140</v>
      </c>
      <c r="BI56" s="48">
        <f t="shared" si="44"/>
        <v>0</v>
      </c>
      <c r="BJ56" s="49" t="str">
        <f t="shared" si="56"/>
        <v/>
      </c>
      <c r="BK56" s="50" t="e">
        <f t="shared" si="8"/>
        <v>#DIV/0!</v>
      </c>
      <c r="BL56" s="48">
        <f t="shared" si="45"/>
        <v>0</v>
      </c>
      <c r="BM56" s="51" t="str">
        <f t="shared" si="3"/>
        <v>FY1900BUDGET</v>
      </c>
      <c r="BN56" s="52" t="str">
        <f t="shared" si="4"/>
        <v>FY1900BUDGET</v>
      </c>
      <c r="BO56" s="50">
        <f>T74</f>
        <v>0</v>
      </c>
      <c r="BP56" s="48">
        <f t="shared" si="6"/>
        <v>0</v>
      </c>
      <c r="BQ56" s="16" t="e">
        <f t="shared" si="9"/>
        <v>#DIV/0!</v>
      </c>
    </row>
    <row r="57" spans="1:69" ht="12" customHeight="1" x14ac:dyDescent="0.3">
      <c r="A57" s="123"/>
      <c r="B57" s="129">
        <v>67370</v>
      </c>
      <c r="C57" s="130" t="s">
        <v>105</v>
      </c>
      <c r="D57" s="257"/>
      <c r="E57" s="257"/>
      <c r="F57" s="257"/>
      <c r="G57" s="257"/>
      <c r="H57" s="257"/>
      <c r="I57" s="117">
        <f>SUM(D57:H57)</f>
        <v>0</v>
      </c>
      <c r="J57" s="209"/>
      <c r="K57" s="274"/>
      <c r="L57" s="275"/>
      <c r="M57" s="275"/>
      <c r="N57" s="211"/>
      <c r="O57" s="212"/>
      <c r="P57" s="213"/>
      <c r="Q57" s="214"/>
      <c r="R57" s="68">
        <f t="shared" si="22"/>
        <v>0</v>
      </c>
      <c r="S57" s="68">
        <f t="shared" ref="S57" si="57">IF(N57="",0,R57*0.062*VLOOKUP(N57,Employee_Status,2))</f>
        <v>0</v>
      </c>
      <c r="T57" s="68">
        <f t="shared" ref="T57" si="58">IF(N57="",0,R57*0.0145*VLOOKUP(N57,Employee_Status,2))</f>
        <v>0</v>
      </c>
      <c r="U57" s="68">
        <f t="shared" ref="U57" si="59">IF(N57="",0,IF(R57&gt;47300,236.5*VLOOKUP(N57,Employee_Status,2),R57*0.005*VLOOKUP(N57,Employee_Status,2)))</f>
        <v>0</v>
      </c>
      <c r="V57" s="68">
        <f t="shared" ref="V57" si="60">IF(N57="",0,VLOOKUP(O57,CCT_INDUSTRIAL_CODE,2)*Q57)</f>
        <v>0</v>
      </c>
      <c r="W57" s="68">
        <f t="shared" ref="W57" si="61">IF(N57="",0,(((563.63*12)/IF(N57="S",1560,2080))*Q57)*VLOOKUP(N57,Employee_Status,3)*(1+$W$5))</f>
        <v>0</v>
      </c>
      <c r="X57" s="68">
        <f t="shared" ref="X57" si="62">IF(N57="",0,((VLOOKUP((P57*2080),Life_Ins,2)/IF(N57="S",1560,2080))*Q57)*VLOOKUP(N57,Employee_Status,3))*(1+$X$5)</f>
        <v>0</v>
      </c>
      <c r="Y57" s="68">
        <f t="shared" ref="Y57" si="63">IF(N57="",0,(((30.68*12)/IF(N57="S",1560,2080))*Q57)*VLOOKUP(N57,Employee_Status,3))*(1+$Y$5)</f>
        <v>0</v>
      </c>
      <c r="Z57" s="68">
        <f t="shared" si="28"/>
        <v>0</v>
      </c>
      <c r="AA57" s="68">
        <f t="shared" si="29"/>
        <v>0</v>
      </c>
      <c r="AB57" s="331"/>
      <c r="AC57" s="332"/>
      <c r="AD57" s="343"/>
      <c r="AE57" s="344"/>
      <c r="AF57" s="345"/>
      <c r="AG57" s="209"/>
      <c r="AH57" s="274"/>
      <c r="AI57" s="275"/>
      <c r="AJ57" s="275"/>
      <c r="AK57" s="211"/>
      <c r="AL57" s="212"/>
      <c r="AM57" s="213"/>
      <c r="AN57" s="214"/>
      <c r="AO57" s="68"/>
      <c r="AP57" s="68"/>
      <c r="AQ57" s="68"/>
      <c r="AR57" s="68"/>
      <c r="AS57" s="68"/>
      <c r="AT57" s="68"/>
      <c r="AU57" s="68"/>
      <c r="AV57" s="68"/>
      <c r="AW57" s="68"/>
      <c r="AX57" s="68"/>
      <c r="AY57" s="12"/>
      <c r="AZ57" s="12"/>
      <c r="BA57" s="12"/>
      <c r="BB57" s="12"/>
      <c r="BC57" s="12"/>
      <c r="BD57" s="12"/>
      <c r="BE57" s="12"/>
      <c r="BF57" s="12"/>
      <c r="BI57" s="48"/>
      <c r="BJ57" s="49"/>
      <c r="BK57" s="50"/>
      <c r="BL57" s="48"/>
      <c r="BM57" s="51"/>
      <c r="BN57" s="52"/>
      <c r="BO57" s="50"/>
      <c r="BP57" s="48"/>
    </row>
    <row r="58" spans="1:69" ht="12" customHeight="1" x14ac:dyDescent="0.3">
      <c r="A58" s="324" t="s">
        <v>214</v>
      </c>
      <c r="B58" s="325"/>
      <c r="C58" s="326"/>
      <c r="D58" s="121"/>
      <c r="E58" s="121"/>
      <c r="F58" s="121"/>
      <c r="G58" s="121"/>
      <c r="H58" s="121"/>
      <c r="I58" s="122" t="s">
        <v>77</v>
      </c>
      <c r="J58" s="209"/>
      <c r="K58" s="322"/>
      <c r="L58" s="323"/>
      <c r="M58" s="275"/>
      <c r="N58" s="211"/>
      <c r="O58" s="212"/>
      <c r="P58" s="213"/>
      <c r="Q58" s="214"/>
      <c r="R58" s="68">
        <f t="shared" si="22"/>
        <v>0</v>
      </c>
      <c r="S58" s="68">
        <f t="shared" si="23"/>
        <v>0</v>
      </c>
      <c r="T58" s="68">
        <f t="shared" si="24"/>
        <v>0</v>
      </c>
      <c r="U58" s="68">
        <f t="shared" si="46"/>
        <v>0</v>
      </c>
      <c r="V58" s="68">
        <f t="shared" si="26"/>
        <v>0</v>
      </c>
      <c r="W58" s="68">
        <f t="shared" si="47"/>
        <v>0</v>
      </c>
      <c r="X58" s="68">
        <f t="shared" si="52"/>
        <v>0</v>
      </c>
      <c r="Y58" s="68">
        <f t="shared" si="48"/>
        <v>0</v>
      </c>
      <c r="Z58" s="68">
        <f t="shared" si="28"/>
        <v>0</v>
      </c>
      <c r="AA58" s="68">
        <f t="shared" si="29"/>
        <v>0</v>
      </c>
      <c r="AB58" s="331"/>
      <c r="AC58" s="332"/>
      <c r="AD58" s="304"/>
      <c r="AE58" s="304"/>
      <c r="AF58" s="305"/>
      <c r="AG58" s="209"/>
      <c r="AH58" s="322"/>
      <c r="AI58" s="323"/>
      <c r="AJ58" s="275"/>
      <c r="AK58" s="211"/>
      <c r="AL58" s="212"/>
      <c r="AM58" s="213"/>
      <c r="AN58" s="214"/>
      <c r="AO58" s="68">
        <f t="shared" si="30"/>
        <v>0</v>
      </c>
      <c r="AP58" s="68">
        <f t="shared" si="31"/>
        <v>0</v>
      </c>
      <c r="AQ58" s="68">
        <f t="shared" si="32"/>
        <v>0</v>
      </c>
      <c r="AR58" s="68">
        <f t="shared" si="49"/>
        <v>0</v>
      </c>
      <c r="AS58" s="68">
        <f t="shared" si="33"/>
        <v>0</v>
      </c>
      <c r="AT58" s="68">
        <f t="shared" si="50"/>
        <v>0</v>
      </c>
      <c r="AU58" s="68">
        <f t="shared" si="53"/>
        <v>0</v>
      </c>
      <c r="AV58" s="68">
        <f t="shared" si="51"/>
        <v>0</v>
      </c>
      <c r="AW58" s="68">
        <f t="shared" si="20"/>
        <v>0</v>
      </c>
      <c r="AX58" s="68">
        <f t="shared" si="21"/>
        <v>0</v>
      </c>
      <c r="AY58" s="12"/>
      <c r="AZ58" s="12"/>
      <c r="BA58" s="12"/>
      <c r="BB58" s="12"/>
      <c r="BC58" s="12"/>
      <c r="BD58" s="12"/>
      <c r="BE58" s="12"/>
      <c r="BF58" s="12"/>
      <c r="BH58" s="15">
        <f>U76</f>
        <v>61145</v>
      </c>
      <c r="BI58" s="48">
        <f t="shared" si="44"/>
        <v>0</v>
      </c>
      <c r="BJ58" s="49" t="str">
        <f t="shared" si="56"/>
        <v/>
      </c>
      <c r="BK58" s="50" t="e">
        <f t="shared" si="8"/>
        <v>#DIV/0!</v>
      </c>
      <c r="BL58" s="48">
        <f t="shared" si="45"/>
        <v>0</v>
      </c>
      <c r="BM58" s="51" t="str">
        <f t="shared" si="3"/>
        <v>FY1900BUDGET</v>
      </c>
      <c r="BN58" s="52" t="str">
        <f t="shared" si="4"/>
        <v>FY1900BUDGET</v>
      </c>
      <c r="BO58" s="50">
        <f>U74</f>
        <v>0</v>
      </c>
      <c r="BP58" s="48">
        <f t="shared" si="6"/>
        <v>0</v>
      </c>
      <c r="BQ58" s="16" t="e">
        <f t="shared" si="9"/>
        <v>#DIV/0!</v>
      </c>
    </row>
    <row r="59" spans="1:69" ht="12" customHeight="1" x14ac:dyDescent="0.3">
      <c r="A59" s="90"/>
      <c r="B59" s="115">
        <v>68010</v>
      </c>
      <c r="C59" s="116" t="s">
        <v>100</v>
      </c>
      <c r="D59" s="208"/>
      <c r="E59" s="208"/>
      <c r="F59" s="208"/>
      <c r="G59" s="208"/>
      <c r="H59" s="208"/>
      <c r="I59" s="117">
        <f>SUM(D59:H59)</f>
        <v>0</v>
      </c>
      <c r="J59" s="209"/>
      <c r="K59" s="322"/>
      <c r="L59" s="323"/>
      <c r="M59" s="275"/>
      <c r="N59" s="211"/>
      <c r="O59" s="212"/>
      <c r="P59" s="213"/>
      <c r="Q59" s="214"/>
      <c r="R59" s="68">
        <f t="shared" si="22"/>
        <v>0</v>
      </c>
      <c r="S59" s="68">
        <f t="shared" si="23"/>
        <v>0</v>
      </c>
      <c r="T59" s="68">
        <f t="shared" si="24"/>
        <v>0</v>
      </c>
      <c r="U59" s="68">
        <f t="shared" si="46"/>
        <v>0</v>
      </c>
      <c r="V59" s="68">
        <f t="shared" si="26"/>
        <v>0</v>
      </c>
      <c r="W59" s="68">
        <f t="shared" si="47"/>
        <v>0</v>
      </c>
      <c r="X59" s="68">
        <f t="shared" si="52"/>
        <v>0</v>
      </c>
      <c r="Y59" s="68">
        <f t="shared" si="48"/>
        <v>0</v>
      </c>
      <c r="Z59" s="68">
        <f t="shared" si="28"/>
        <v>0</v>
      </c>
      <c r="AA59" s="68">
        <f t="shared" si="29"/>
        <v>0</v>
      </c>
      <c r="AB59" s="302"/>
      <c r="AC59" s="303"/>
      <c r="AD59" s="304"/>
      <c r="AE59" s="304"/>
      <c r="AF59" s="305"/>
      <c r="AG59" s="209"/>
      <c r="AH59" s="322"/>
      <c r="AI59" s="323"/>
      <c r="AJ59" s="275"/>
      <c r="AK59" s="211"/>
      <c r="AL59" s="212"/>
      <c r="AM59" s="213"/>
      <c r="AN59" s="214"/>
      <c r="AO59" s="68">
        <f t="shared" si="30"/>
        <v>0</v>
      </c>
      <c r="AP59" s="68">
        <f t="shared" si="31"/>
        <v>0</v>
      </c>
      <c r="AQ59" s="68">
        <f t="shared" si="32"/>
        <v>0</v>
      </c>
      <c r="AR59" s="68">
        <f t="shared" si="49"/>
        <v>0</v>
      </c>
      <c r="AS59" s="68">
        <f t="shared" si="33"/>
        <v>0</v>
      </c>
      <c r="AT59" s="68">
        <f t="shared" si="50"/>
        <v>0</v>
      </c>
      <c r="AU59" s="68">
        <f t="shared" si="53"/>
        <v>0</v>
      </c>
      <c r="AV59" s="68">
        <f t="shared" si="51"/>
        <v>0</v>
      </c>
      <c r="AW59" s="68">
        <f t="shared" si="20"/>
        <v>0</v>
      </c>
      <c r="AX59" s="68">
        <f t="shared" si="21"/>
        <v>0</v>
      </c>
      <c r="AY59" s="12"/>
      <c r="AZ59" s="12"/>
      <c r="BA59" s="12"/>
      <c r="BB59" s="12"/>
      <c r="BC59" s="12"/>
      <c r="BD59" s="12"/>
      <c r="BE59" s="12"/>
      <c r="BF59" s="12"/>
      <c r="BH59" s="15">
        <f>V76</f>
        <v>0</v>
      </c>
      <c r="BI59" s="48">
        <f t="shared" si="44"/>
        <v>0</v>
      </c>
      <c r="BJ59" s="49" t="str">
        <f t="shared" si="56"/>
        <v/>
      </c>
      <c r="BK59" s="50" t="e">
        <f t="shared" si="8"/>
        <v>#DIV/0!</v>
      </c>
      <c r="BL59" s="48">
        <f t="shared" si="45"/>
        <v>0</v>
      </c>
      <c r="BM59" s="51" t="str">
        <f t="shared" si="3"/>
        <v>FY1900BUDGET</v>
      </c>
      <c r="BN59" s="52" t="str">
        <f t="shared" si="4"/>
        <v>FY1900BUDGET</v>
      </c>
      <c r="BO59" s="50">
        <f>V74</f>
        <v>0</v>
      </c>
      <c r="BP59" s="48">
        <f t="shared" si="6"/>
        <v>0</v>
      </c>
      <c r="BQ59" s="16" t="e">
        <f t="shared" si="9"/>
        <v>#DIV/0!</v>
      </c>
    </row>
    <row r="60" spans="1:69" ht="12" customHeight="1" x14ac:dyDescent="0.3">
      <c r="A60" s="99"/>
      <c r="B60" s="115">
        <v>68020</v>
      </c>
      <c r="C60" s="116" t="s">
        <v>101</v>
      </c>
      <c r="D60" s="208"/>
      <c r="E60" s="208"/>
      <c r="F60" s="208"/>
      <c r="G60" s="208"/>
      <c r="H60" s="208"/>
      <c r="I60" s="117">
        <f>SUM(D60:H60)</f>
        <v>0</v>
      </c>
      <c r="J60" s="209"/>
      <c r="K60" s="322"/>
      <c r="L60" s="323"/>
      <c r="M60" s="275"/>
      <c r="N60" s="211"/>
      <c r="O60" s="212"/>
      <c r="P60" s="213"/>
      <c r="Q60" s="214"/>
      <c r="R60" s="68">
        <f t="shared" si="22"/>
        <v>0</v>
      </c>
      <c r="S60" s="68">
        <f t="shared" si="23"/>
        <v>0</v>
      </c>
      <c r="T60" s="68">
        <f t="shared" si="24"/>
        <v>0</v>
      </c>
      <c r="U60" s="68">
        <f t="shared" si="46"/>
        <v>0</v>
      </c>
      <c r="V60" s="68">
        <f t="shared" si="26"/>
        <v>0</v>
      </c>
      <c r="W60" s="68">
        <f t="shared" si="47"/>
        <v>0</v>
      </c>
      <c r="X60" s="68">
        <f t="shared" si="52"/>
        <v>0</v>
      </c>
      <c r="Y60" s="68">
        <f t="shared" si="48"/>
        <v>0</v>
      </c>
      <c r="Z60" s="68">
        <f t="shared" si="28"/>
        <v>0</v>
      </c>
      <c r="AA60" s="68">
        <f t="shared" si="29"/>
        <v>0</v>
      </c>
      <c r="AB60" s="302"/>
      <c r="AC60" s="303"/>
      <c r="AD60" s="304"/>
      <c r="AE60" s="304"/>
      <c r="AF60" s="305"/>
      <c r="AG60" s="209"/>
      <c r="AH60" s="322"/>
      <c r="AI60" s="323"/>
      <c r="AJ60" s="275"/>
      <c r="AK60" s="211"/>
      <c r="AL60" s="212"/>
      <c r="AM60" s="213"/>
      <c r="AN60" s="214"/>
      <c r="AO60" s="68">
        <f t="shared" si="30"/>
        <v>0</v>
      </c>
      <c r="AP60" s="68">
        <f t="shared" ref="AP60:AP62" si="64">IF(AK60="",0,AO60*0.062*VLOOKUP(AK60,Employee_Status,2))</f>
        <v>0</v>
      </c>
      <c r="AQ60" s="68">
        <f t="shared" ref="AQ60:AQ62" si="65">IF(AK60="",0,AO60*0.0145*VLOOKUP(AK60,Employee_Status,2))</f>
        <v>0</v>
      </c>
      <c r="AR60" s="68">
        <f t="shared" si="49"/>
        <v>0</v>
      </c>
      <c r="AS60" s="68">
        <f t="shared" ref="AS60:AS62" si="66">IF(AK60="",0,VLOOKUP(AL60,CCT_INDUSTRIAL_CODE,2)*AN60)</f>
        <v>0</v>
      </c>
      <c r="AT60" s="68">
        <f t="shared" si="50"/>
        <v>0</v>
      </c>
      <c r="AU60" s="68">
        <f t="shared" ref="AU60:AU62" si="67">IF(AK60="",0,((VLOOKUP((AM60*2080),Life_Ins,2)/IF(AK60="S",1560,2080))*AN60)*VLOOKUP(AK60,Employee_Status,3))*(1+$X$5)</f>
        <v>0</v>
      </c>
      <c r="AV60" s="68">
        <f t="shared" si="51"/>
        <v>0</v>
      </c>
      <c r="AW60" s="68">
        <f t="shared" si="20"/>
        <v>0</v>
      </c>
      <c r="AX60" s="68">
        <f t="shared" si="21"/>
        <v>0</v>
      </c>
      <c r="AY60" s="12"/>
      <c r="AZ60" s="12"/>
      <c r="BA60" s="12"/>
      <c r="BB60" s="12"/>
      <c r="BC60" s="12"/>
      <c r="BD60" s="12"/>
      <c r="BE60" s="12"/>
      <c r="BF60" s="12"/>
      <c r="BH60" s="15">
        <f>AA76</f>
        <v>61180</v>
      </c>
      <c r="BI60" s="48">
        <f t="shared" si="44"/>
        <v>0</v>
      </c>
      <c r="BJ60" s="49" t="str">
        <f t="shared" si="56"/>
        <v/>
      </c>
      <c r="BK60" s="50" t="e">
        <f t="shared" si="8"/>
        <v>#DIV/0!</v>
      </c>
      <c r="BL60" s="48">
        <f t="shared" si="45"/>
        <v>0</v>
      </c>
      <c r="BM60" s="51" t="str">
        <f t="shared" si="3"/>
        <v>FY1900BUDGET</v>
      </c>
      <c r="BN60" s="52" t="str">
        <f t="shared" si="4"/>
        <v>FY1900BUDGET</v>
      </c>
      <c r="BO60" s="50">
        <f>AA74</f>
        <v>0</v>
      </c>
      <c r="BP60" s="48">
        <f t="shared" si="6"/>
        <v>0</v>
      </c>
      <c r="BQ60" s="16" t="e">
        <f t="shared" si="9"/>
        <v>#DIV/0!</v>
      </c>
    </row>
    <row r="61" spans="1:69" ht="12" customHeight="1" x14ac:dyDescent="0.3">
      <c r="A61" s="99"/>
      <c r="B61" s="115">
        <v>68090</v>
      </c>
      <c r="C61" s="116" t="s">
        <v>102</v>
      </c>
      <c r="D61" s="208"/>
      <c r="E61" s="208"/>
      <c r="F61" s="208"/>
      <c r="G61" s="208"/>
      <c r="H61" s="208"/>
      <c r="I61" s="117">
        <f>SUM(D61:H61)</f>
        <v>0</v>
      </c>
      <c r="J61" s="209"/>
      <c r="K61" s="322"/>
      <c r="L61" s="323"/>
      <c r="M61" s="275"/>
      <c r="N61" s="211"/>
      <c r="O61" s="212"/>
      <c r="P61" s="213"/>
      <c r="Q61" s="214"/>
      <c r="R61" s="68">
        <f t="shared" si="22"/>
        <v>0</v>
      </c>
      <c r="S61" s="68">
        <f t="shared" si="23"/>
        <v>0</v>
      </c>
      <c r="T61" s="68">
        <f t="shared" si="24"/>
        <v>0</v>
      </c>
      <c r="U61" s="68">
        <f t="shared" si="46"/>
        <v>0</v>
      </c>
      <c r="V61" s="68">
        <f t="shared" si="26"/>
        <v>0</v>
      </c>
      <c r="W61" s="68">
        <f t="shared" si="47"/>
        <v>0</v>
      </c>
      <c r="X61" s="68">
        <f t="shared" si="52"/>
        <v>0</v>
      </c>
      <c r="Y61" s="68">
        <f t="shared" si="48"/>
        <v>0</v>
      </c>
      <c r="Z61" s="68">
        <f t="shared" si="28"/>
        <v>0</v>
      </c>
      <c r="AA61" s="68">
        <f t="shared" si="29"/>
        <v>0</v>
      </c>
      <c r="AB61" s="302"/>
      <c r="AC61" s="303"/>
      <c r="AD61" s="327"/>
      <c r="AE61" s="304"/>
      <c r="AF61" s="305"/>
      <c r="AG61" s="209"/>
      <c r="AH61" s="322"/>
      <c r="AI61" s="323"/>
      <c r="AJ61" s="275"/>
      <c r="AK61" s="211"/>
      <c r="AL61" s="212"/>
      <c r="AM61" s="213"/>
      <c r="AN61" s="214"/>
      <c r="AO61" s="68">
        <f t="shared" si="30"/>
        <v>0</v>
      </c>
      <c r="AP61" s="68">
        <f t="shared" si="64"/>
        <v>0</v>
      </c>
      <c r="AQ61" s="68">
        <f t="shared" si="65"/>
        <v>0</v>
      </c>
      <c r="AR61" s="68">
        <f t="shared" si="49"/>
        <v>0</v>
      </c>
      <c r="AS61" s="68">
        <f t="shared" si="66"/>
        <v>0</v>
      </c>
      <c r="AT61" s="68">
        <f t="shared" si="50"/>
        <v>0</v>
      </c>
      <c r="AU61" s="68">
        <f t="shared" si="67"/>
        <v>0</v>
      </c>
      <c r="AV61" s="68">
        <f t="shared" si="51"/>
        <v>0</v>
      </c>
      <c r="AW61" s="68">
        <f t="shared" si="20"/>
        <v>0</v>
      </c>
      <c r="AX61" s="68">
        <f t="shared" si="21"/>
        <v>0</v>
      </c>
      <c r="AY61" s="12"/>
      <c r="AZ61" s="12"/>
      <c r="BA61" s="12"/>
      <c r="BB61" s="12"/>
      <c r="BC61" s="12"/>
      <c r="BD61" s="12"/>
      <c r="BE61" s="12"/>
      <c r="BF61" s="12"/>
      <c r="BH61" s="15">
        <f>AJ73</f>
        <v>70010</v>
      </c>
      <c r="BI61" s="48">
        <f t="shared" si="44"/>
        <v>0</v>
      </c>
      <c r="BJ61" s="49" t="str">
        <f t="shared" si="56"/>
        <v/>
      </c>
      <c r="BK61" s="50" t="e">
        <f t="shared" si="8"/>
        <v>#DIV/0!</v>
      </c>
      <c r="BL61" s="48">
        <f t="shared" si="45"/>
        <v>0</v>
      </c>
      <c r="BM61" s="51" t="str">
        <f t="shared" si="3"/>
        <v>FY1900BUDGET</v>
      </c>
      <c r="BN61" s="52" t="str">
        <f t="shared" si="4"/>
        <v>FY1900BUDGET</v>
      </c>
      <c r="BO61" s="128">
        <f>AO73</f>
        <v>0</v>
      </c>
      <c r="BP61" s="48">
        <f t="shared" si="6"/>
        <v>0</v>
      </c>
      <c r="BQ61" s="16" t="e">
        <f t="shared" si="9"/>
        <v>#DIV/0!</v>
      </c>
    </row>
    <row r="62" spans="1:69" ht="12" customHeight="1" x14ac:dyDescent="0.3">
      <c r="A62" s="99"/>
      <c r="B62" s="115">
        <v>68210</v>
      </c>
      <c r="C62" s="116" t="s">
        <v>103</v>
      </c>
      <c r="D62" s="208"/>
      <c r="E62" s="208"/>
      <c r="F62" s="208"/>
      <c r="G62" s="208"/>
      <c r="H62" s="208"/>
      <c r="I62" s="117">
        <f>SUM(D62:H62)</f>
        <v>0</v>
      </c>
      <c r="J62" s="209"/>
      <c r="K62" s="322"/>
      <c r="L62" s="323"/>
      <c r="M62" s="275"/>
      <c r="N62" s="211"/>
      <c r="O62" s="212"/>
      <c r="P62" s="213"/>
      <c r="Q62" s="214"/>
      <c r="R62" s="68">
        <f t="shared" si="22"/>
        <v>0</v>
      </c>
      <c r="S62" s="68">
        <f t="shared" si="23"/>
        <v>0</v>
      </c>
      <c r="T62" s="68">
        <f t="shared" si="24"/>
        <v>0</v>
      </c>
      <c r="U62" s="68">
        <f t="shared" si="46"/>
        <v>0</v>
      </c>
      <c r="V62" s="68">
        <f t="shared" si="26"/>
        <v>0</v>
      </c>
      <c r="W62" s="68">
        <f t="shared" si="47"/>
        <v>0</v>
      </c>
      <c r="X62" s="68">
        <f t="shared" si="52"/>
        <v>0</v>
      </c>
      <c r="Y62" s="68">
        <f t="shared" si="48"/>
        <v>0</v>
      </c>
      <c r="Z62" s="68">
        <f t="shared" si="28"/>
        <v>0</v>
      </c>
      <c r="AA62" s="68">
        <f t="shared" si="29"/>
        <v>0</v>
      </c>
      <c r="AB62" s="302"/>
      <c r="AC62" s="303"/>
      <c r="AD62" s="327"/>
      <c r="AE62" s="304"/>
      <c r="AF62" s="305"/>
      <c r="AG62" s="209"/>
      <c r="AH62" s="322"/>
      <c r="AI62" s="323"/>
      <c r="AJ62" s="275"/>
      <c r="AK62" s="211"/>
      <c r="AL62" s="212"/>
      <c r="AM62" s="213"/>
      <c r="AN62" s="214"/>
      <c r="AO62" s="68">
        <f t="shared" si="30"/>
        <v>0</v>
      </c>
      <c r="AP62" s="68">
        <f t="shared" si="64"/>
        <v>0</v>
      </c>
      <c r="AQ62" s="68">
        <f t="shared" si="65"/>
        <v>0</v>
      </c>
      <c r="AR62" s="68">
        <f t="shared" si="49"/>
        <v>0</v>
      </c>
      <c r="AS62" s="68">
        <f t="shared" si="66"/>
        <v>0</v>
      </c>
      <c r="AT62" s="68">
        <f t="shared" si="50"/>
        <v>0</v>
      </c>
      <c r="AU62" s="68">
        <f t="shared" si="67"/>
        <v>0</v>
      </c>
      <c r="AV62" s="68">
        <f t="shared" si="51"/>
        <v>0</v>
      </c>
      <c r="AW62" s="68">
        <f t="shared" si="20"/>
        <v>0</v>
      </c>
      <c r="AX62" s="68">
        <f t="shared" si="21"/>
        <v>0</v>
      </c>
      <c r="AY62" s="12"/>
      <c r="AZ62" s="12"/>
      <c r="BA62" s="12"/>
      <c r="BB62" s="12"/>
      <c r="BC62" s="12"/>
      <c r="BD62" s="12"/>
      <c r="BE62" s="12"/>
      <c r="BF62" s="12"/>
      <c r="BH62" s="15">
        <f>AJ74</f>
        <v>70510</v>
      </c>
      <c r="BI62" s="48">
        <f t="shared" si="44"/>
        <v>0</v>
      </c>
      <c r="BJ62" s="49" t="str">
        <f t="shared" si="56"/>
        <v/>
      </c>
      <c r="BK62" s="50" t="e">
        <f t="shared" si="8"/>
        <v>#DIV/0!</v>
      </c>
      <c r="BL62" s="48">
        <f t="shared" si="45"/>
        <v>0</v>
      </c>
      <c r="BM62" s="51" t="str">
        <f t="shared" si="3"/>
        <v>FY1900BUDGET</v>
      </c>
      <c r="BN62" s="52" t="str">
        <f t="shared" si="4"/>
        <v>FY1900BUDGET</v>
      </c>
      <c r="BO62" s="128">
        <f>AO74</f>
        <v>0</v>
      </c>
      <c r="BP62" s="48">
        <f t="shared" si="6"/>
        <v>0</v>
      </c>
      <c r="BQ62" s="16" t="e">
        <f t="shared" si="9"/>
        <v>#DIV/0!</v>
      </c>
    </row>
    <row r="63" spans="1:69" ht="12" customHeight="1" x14ac:dyDescent="0.3">
      <c r="A63" s="324" t="s">
        <v>215</v>
      </c>
      <c r="B63" s="325"/>
      <c r="C63" s="326"/>
      <c r="D63" s="121"/>
      <c r="E63" s="121"/>
      <c r="F63" s="121"/>
      <c r="G63" s="121"/>
      <c r="H63" s="121"/>
      <c r="I63" s="122" t="s">
        <v>77</v>
      </c>
      <c r="J63" s="209"/>
      <c r="K63" s="322"/>
      <c r="L63" s="323"/>
      <c r="M63" s="275"/>
      <c r="N63" s="211"/>
      <c r="O63" s="212"/>
      <c r="P63" s="213"/>
      <c r="Q63" s="214"/>
      <c r="R63" s="68">
        <f t="shared" si="22"/>
        <v>0</v>
      </c>
      <c r="S63" s="68">
        <f t="shared" si="23"/>
        <v>0</v>
      </c>
      <c r="T63" s="68">
        <f t="shared" si="24"/>
        <v>0</v>
      </c>
      <c r="U63" s="68">
        <f t="shared" si="46"/>
        <v>0</v>
      </c>
      <c r="V63" s="68">
        <f t="shared" si="26"/>
        <v>0</v>
      </c>
      <c r="W63" s="68">
        <f t="shared" si="47"/>
        <v>0</v>
      </c>
      <c r="X63" s="68">
        <f t="shared" si="52"/>
        <v>0</v>
      </c>
      <c r="Y63" s="68">
        <f t="shared" si="48"/>
        <v>0</v>
      </c>
      <c r="Z63" s="68">
        <f t="shared" si="28"/>
        <v>0</v>
      </c>
      <c r="AA63" s="68">
        <f t="shared" si="29"/>
        <v>0</v>
      </c>
      <c r="AB63" s="302"/>
      <c r="AC63" s="303"/>
      <c r="AD63" s="327"/>
      <c r="AE63" s="304"/>
      <c r="AF63" s="305"/>
      <c r="AG63" s="209"/>
      <c r="AH63" s="322"/>
      <c r="AI63" s="323"/>
      <c r="AJ63" s="275"/>
      <c r="AK63" s="211"/>
      <c r="AL63" s="212"/>
      <c r="AM63" s="213"/>
      <c r="AN63" s="214"/>
      <c r="AO63" s="68">
        <f t="shared" si="30"/>
        <v>0</v>
      </c>
      <c r="AP63" s="68">
        <f t="shared" si="31"/>
        <v>0</v>
      </c>
      <c r="AQ63" s="68">
        <f t="shared" si="32"/>
        <v>0</v>
      </c>
      <c r="AR63" s="68">
        <f t="shared" si="49"/>
        <v>0</v>
      </c>
      <c r="AS63" s="68">
        <f t="shared" si="33"/>
        <v>0</v>
      </c>
      <c r="AT63" s="68">
        <f t="shared" si="50"/>
        <v>0</v>
      </c>
      <c r="AU63" s="68">
        <f t="shared" si="53"/>
        <v>0</v>
      </c>
      <c r="AV63" s="68">
        <f t="shared" si="51"/>
        <v>0</v>
      </c>
      <c r="AW63" s="68">
        <f t="shared" si="20"/>
        <v>0</v>
      </c>
      <c r="AX63" s="68">
        <f t="shared" si="21"/>
        <v>0</v>
      </c>
      <c r="AY63" s="12"/>
      <c r="AZ63" s="12"/>
      <c r="BA63" s="12"/>
      <c r="BB63" s="12"/>
      <c r="BC63" s="12"/>
      <c r="BD63" s="12"/>
      <c r="BE63" s="12"/>
      <c r="BF63" s="12"/>
      <c r="BH63" s="15">
        <f>AP72</f>
        <v>71110</v>
      </c>
      <c r="BI63" s="48">
        <f t="shared" si="44"/>
        <v>0</v>
      </c>
      <c r="BJ63" s="49" t="str">
        <f t="shared" si="56"/>
        <v/>
      </c>
      <c r="BK63" s="50" t="e">
        <f t="shared" si="8"/>
        <v>#DIV/0!</v>
      </c>
      <c r="BL63" s="48">
        <f t="shared" si="45"/>
        <v>0</v>
      </c>
      <c r="BM63" s="51" t="str">
        <f t="shared" si="3"/>
        <v>FY1900BUDGET</v>
      </c>
      <c r="BN63" s="52" t="str">
        <f t="shared" si="4"/>
        <v>FY1900BUDGET</v>
      </c>
      <c r="BO63" s="128">
        <f>AP71</f>
        <v>0</v>
      </c>
      <c r="BP63" s="48">
        <f t="shared" si="6"/>
        <v>0</v>
      </c>
      <c r="BQ63" s="16" t="e">
        <f t="shared" si="9"/>
        <v>#DIV/0!</v>
      </c>
    </row>
    <row r="64" spans="1:69" ht="12" customHeight="1" x14ac:dyDescent="0.3">
      <c r="A64" s="131"/>
      <c r="B64" s="132">
        <v>69930</v>
      </c>
      <c r="C64" s="133" t="s">
        <v>216</v>
      </c>
      <c r="D64" s="208"/>
      <c r="E64" s="208"/>
      <c r="F64" s="208"/>
      <c r="G64" s="208"/>
      <c r="H64" s="208"/>
      <c r="I64" s="71">
        <f>SUM(D64:H64)</f>
        <v>0</v>
      </c>
      <c r="J64" s="262" t="s">
        <v>223</v>
      </c>
      <c r="K64" s="134"/>
      <c r="L64" s="134"/>
      <c r="M64" s="134"/>
      <c r="N64" s="135"/>
      <c r="O64" s="136"/>
      <c r="P64" s="137"/>
      <c r="Q64" s="138"/>
      <c r="R64" s="139"/>
      <c r="S64" s="139"/>
      <c r="T64" s="139"/>
      <c r="U64" s="139"/>
      <c r="V64" s="139"/>
      <c r="W64" s="139"/>
      <c r="X64" s="139"/>
      <c r="Y64" s="139"/>
      <c r="Z64" s="139"/>
      <c r="AA64" s="148"/>
      <c r="AB64" s="302"/>
      <c r="AC64" s="303"/>
      <c r="AD64" s="304"/>
      <c r="AE64" s="304"/>
      <c r="AF64" s="305"/>
      <c r="AG64" s="209"/>
      <c r="AH64" s="322"/>
      <c r="AI64" s="323"/>
      <c r="AJ64" s="275"/>
      <c r="AK64" s="211"/>
      <c r="AL64" s="212"/>
      <c r="AM64" s="213"/>
      <c r="AN64" s="214"/>
      <c r="AO64" s="68">
        <f>AM64*AN64</f>
        <v>0</v>
      </c>
      <c r="AP64" s="68">
        <f t="shared" si="31"/>
        <v>0</v>
      </c>
      <c r="AQ64" s="68">
        <f t="shared" si="32"/>
        <v>0</v>
      </c>
      <c r="AR64" s="68">
        <f t="shared" si="49"/>
        <v>0</v>
      </c>
      <c r="AS64" s="68">
        <f t="shared" si="33"/>
        <v>0</v>
      </c>
      <c r="AT64" s="68">
        <f t="shared" si="50"/>
        <v>0</v>
      </c>
      <c r="AU64" s="68">
        <f t="shared" si="53"/>
        <v>0</v>
      </c>
      <c r="AV64" s="68">
        <f t="shared" si="51"/>
        <v>0</v>
      </c>
      <c r="AW64" s="68">
        <f t="shared" si="20"/>
        <v>0</v>
      </c>
      <c r="AX64" s="68">
        <f t="shared" si="21"/>
        <v>0</v>
      </c>
      <c r="AY64" s="12"/>
      <c r="AZ64" s="12"/>
      <c r="BA64" s="12"/>
      <c r="BB64" s="12"/>
      <c r="BC64" s="12"/>
      <c r="BD64" s="12"/>
      <c r="BE64" s="12"/>
      <c r="BF64" s="12"/>
      <c r="BH64" s="15">
        <f>AR72</f>
        <v>71120</v>
      </c>
      <c r="BI64" s="48">
        <f t="shared" si="44"/>
        <v>0</v>
      </c>
      <c r="BJ64" s="49" t="str">
        <f t="shared" si="56"/>
        <v/>
      </c>
      <c r="BK64" s="50" t="e">
        <f t="shared" si="8"/>
        <v>#DIV/0!</v>
      </c>
      <c r="BL64" s="48">
        <f t="shared" si="45"/>
        <v>0</v>
      </c>
      <c r="BM64" s="51" t="str">
        <f t="shared" si="3"/>
        <v>FY1900BUDGET</v>
      </c>
      <c r="BN64" s="52" t="str">
        <f t="shared" si="4"/>
        <v>FY1900BUDGET</v>
      </c>
      <c r="BO64" s="128">
        <f>AR71</f>
        <v>0</v>
      </c>
      <c r="BP64" s="48">
        <f t="shared" si="6"/>
        <v>0</v>
      </c>
      <c r="BQ64" s="16" t="e">
        <f t="shared" si="9"/>
        <v>#DIV/0!</v>
      </c>
    </row>
    <row r="65" spans="1:69" ht="12" customHeight="1" x14ac:dyDescent="0.3">
      <c r="A65" s="140"/>
      <c r="B65" s="132">
        <v>69935</v>
      </c>
      <c r="C65" s="141" t="s">
        <v>108</v>
      </c>
      <c r="D65" s="208"/>
      <c r="E65" s="208"/>
      <c r="F65" s="208"/>
      <c r="G65" s="208"/>
      <c r="H65" s="208"/>
      <c r="I65" s="71">
        <f>SUM(D65:H65)</f>
        <v>0</v>
      </c>
      <c r="J65" s="3"/>
      <c r="K65" s="1"/>
      <c r="L65" s="1"/>
      <c r="M65" s="1"/>
      <c r="N65" s="4"/>
      <c r="O65" s="1"/>
      <c r="P65" s="1"/>
      <c r="Q65" s="5"/>
      <c r="R65" s="142"/>
      <c r="S65" s="142"/>
      <c r="T65" s="142"/>
      <c r="U65" s="142"/>
      <c r="V65" s="142"/>
      <c r="W65" s="5"/>
      <c r="X65" s="5"/>
      <c r="Y65" s="5"/>
      <c r="Z65" s="142"/>
      <c r="AA65" s="202"/>
      <c r="AB65" s="302"/>
      <c r="AC65" s="303"/>
      <c r="AD65" s="304"/>
      <c r="AE65" s="304"/>
      <c r="AF65" s="305"/>
      <c r="AG65" s="209"/>
      <c r="AH65" s="322"/>
      <c r="AI65" s="323"/>
      <c r="AJ65" s="275"/>
      <c r="AK65" s="211"/>
      <c r="AL65" s="212"/>
      <c r="AM65" s="213"/>
      <c r="AN65" s="214"/>
      <c r="AO65" s="68">
        <f>AM65*AN65</f>
        <v>0</v>
      </c>
      <c r="AP65" s="68">
        <f t="shared" si="31"/>
        <v>0</v>
      </c>
      <c r="AQ65" s="68">
        <f t="shared" si="32"/>
        <v>0</v>
      </c>
      <c r="AR65" s="68">
        <f t="shared" si="49"/>
        <v>0</v>
      </c>
      <c r="AS65" s="68">
        <f t="shared" si="33"/>
        <v>0</v>
      </c>
      <c r="AT65" s="68">
        <f t="shared" si="50"/>
        <v>0</v>
      </c>
      <c r="AU65" s="68">
        <f t="shared" si="53"/>
        <v>0</v>
      </c>
      <c r="AV65" s="68">
        <f t="shared" si="51"/>
        <v>0</v>
      </c>
      <c r="AW65" s="68">
        <f t="shared" si="20"/>
        <v>0</v>
      </c>
      <c r="AX65" s="68">
        <f t="shared" si="21"/>
        <v>0</v>
      </c>
      <c r="AY65" s="12"/>
      <c r="AZ65" s="12"/>
      <c r="BA65" s="12"/>
      <c r="BB65" s="12"/>
      <c r="BC65" s="12"/>
      <c r="BD65" s="12"/>
      <c r="BE65" s="12"/>
      <c r="BF65" s="12"/>
      <c r="BH65" s="15">
        <f>AS72</f>
        <v>71130</v>
      </c>
      <c r="BI65" s="48">
        <f t="shared" si="44"/>
        <v>0</v>
      </c>
      <c r="BJ65" s="49" t="str">
        <f t="shared" si="56"/>
        <v/>
      </c>
      <c r="BK65" s="50" t="e">
        <f t="shared" si="8"/>
        <v>#DIV/0!</v>
      </c>
      <c r="BL65" s="48">
        <f t="shared" si="45"/>
        <v>0</v>
      </c>
      <c r="BM65" s="51" t="str">
        <f t="shared" si="3"/>
        <v>FY1900BUDGET</v>
      </c>
      <c r="BN65" s="52" t="str">
        <f t="shared" si="4"/>
        <v>FY1900BUDGET</v>
      </c>
      <c r="BO65" s="128">
        <f>AS71</f>
        <v>0</v>
      </c>
      <c r="BP65" s="48">
        <f t="shared" si="6"/>
        <v>0</v>
      </c>
      <c r="BQ65" s="16" t="e">
        <f t="shared" si="9"/>
        <v>#DIV/0!</v>
      </c>
    </row>
    <row r="66" spans="1:69" ht="12" customHeight="1" x14ac:dyDescent="0.3">
      <c r="A66" s="324" t="s">
        <v>109</v>
      </c>
      <c r="B66" s="325"/>
      <c r="C66" s="326"/>
      <c r="D66" s="121"/>
      <c r="E66" s="121"/>
      <c r="F66" s="121"/>
      <c r="G66" s="121"/>
      <c r="H66" s="121"/>
      <c r="I66" s="143" t="s">
        <v>77</v>
      </c>
      <c r="J66" s="19"/>
      <c r="K66" s="14"/>
      <c r="L66" s="14"/>
      <c r="M66" s="14"/>
      <c r="N66" s="20"/>
      <c r="O66" s="14"/>
      <c r="P66" s="14"/>
      <c r="Q66" s="21"/>
      <c r="R66" s="139"/>
      <c r="S66" s="139"/>
      <c r="T66" s="139"/>
      <c r="U66" s="139"/>
      <c r="V66" s="139"/>
      <c r="W66" s="21"/>
      <c r="X66" s="21"/>
      <c r="Y66" s="21"/>
      <c r="Z66" s="139"/>
      <c r="AA66" s="148"/>
      <c r="AB66" s="302"/>
      <c r="AC66" s="303"/>
      <c r="AD66" s="327"/>
      <c r="AE66" s="304"/>
      <c r="AF66" s="305"/>
      <c r="AG66" s="209"/>
      <c r="AH66" s="322"/>
      <c r="AI66" s="323"/>
      <c r="AJ66" s="275"/>
      <c r="AK66" s="211"/>
      <c r="AL66" s="212"/>
      <c r="AM66" s="213"/>
      <c r="AN66" s="214"/>
      <c r="AO66" s="68">
        <f>AM66*AN66</f>
        <v>0</v>
      </c>
      <c r="AP66" s="68">
        <f t="shared" si="31"/>
        <v>0</v>
      </c>
      <c r="AQ66" s="68">
        <f t="shared" si="32"/>
        <v>0</v>
      </c>
      <c r="AR66" s="68">
        <f t="shared" si="49"/>
        <v>0</v>
      </c>
      <c r="AS66" s="68">
        <f t="shared" si="33"/>
        <v>0</v>
      </c>
      <c r="AT66" s="68">
        <f t="shared" si="50"/>
        <v>0</v>
      </c>
      <c r="AU66" s="68">
        <f t="shared" si="53"/>
        <v>0</v>
      </c>
      <c r="AV66" s="68">
        <f t="shared" si="51"/>
        <v>0</v>
      </c>
      <c r="AW66" s="68">
        <f t="shared" si="20"/>
        <v>0</v>
      </c>
      <c r="AX66" s="68">
        <f t="shared" si="21"/>
        <v>0</v>
      </c>
      <c r="AY66" s="12"/>
      <c r="AZ66" s="12"/>
      <c r="BA66" s="12"/>
      <c r="BB66" s="12"/>
      <c r="BC66" s="12"/>
      <c r="BD66" s="12"/>
      <c r="BE66" s="12"/>
      <c r="BF66" s="12"/>
      <c r="BH66" s="15">
        <f>AP76</f>
        <v>71135</v>
      </c>
      <c r="BI66" s="48">
        <f t="shared" si="44"/>
        <v>0</v>
      </c>
      <c r="BJ66" s="49" t="str">
        <f t="shared" si="56"/>
        <v/>
      </c>
      <c r="BK66" s="50" t="e">
        <f t="shared" si="8"/>
        <v>#DIV/0!</v>
      </c>
      <c r="BL66" s="48">
        <f t="shared" si="45"/>
        <v>0</v>
      </c>
      <c r="BM66" s="51" t="str">
        <f t="shared" si="3"/>
        <v>FY1900BUDGET</v>
      </c>
      <c r="BN66" s="52" t="str">
        <f t="shared" si="4"/>
        <v>FY1900BUDGET</v>
      </c>
      <c r="BO66" s="128">
        <f>AP75</f>
        <v>0</v>
      </c>
      <c r="BP66" s="48">
        <f t="shared" si="6"/>
        <v>0</v>
      </c>
      <c r="BQ66" s="16" t="e">
        <f t="shared" si="9"/>
        <v>#DIV/0!</v>
      </c>
    </row>
    <row r="67" spans="1:69" ht="12" customHeight="1" x14ac:dyDescent="0.3">
      <c r="A67" s="144"/>
      <c r="B67" s="215"/>
      <c r="C67" s="216"/>
      <c r="D67" s="208"/>
      <c r="E67" s="208"/>
      <c r="F67" s="208"/>
      <c r="G67" s="208"/>
      <c r="H67" s="208"/>
      <c r="I67" s="117">
        <f>SUM(D67:H67)</f>
        <v>0</v>
      </c>
      <c r="J67" s="145"/>
      <c r="K67" s="146"/>
      <c r="L67" s="146"/>
      <c r="M67" s="146"/>
      <c r="N67" s="20"/>
      <c r="O67" s="14"/>
      <c r="P67" s="14"/>
      <c r="Q67" s="21"/>
      <c r="R67" s="319" t="s">
        <v>41</v>
      </c>
      <c r="S67" s="319" t="s">
        <v>42</v>
      </c>
      <c r="T67" s="319" t="s">
        <v>43</v>
      </c>
      <c r="U67" s="319" t="s">
        <v>44</v>
      </c>
      <c r="V67" s="319" t="s">
        <v>45</v>
      </c>
      <c r="W67" s="21"/>
      <c r="X67" s="21"/>
      <c r="Y67" s="21"/>
      <c r="Z67" s="319" t="s">
        <v>49</v>
      </c>
      <c r="AA67" s="310" t="s">
        <v>50</v>
      </c>
      <c r="AB67" s="302"/>
      <c r="AC67" s="303"/>
      <c r="AD67" s="327"/>
      <c r="AE67" s="304"/>
      <c r="AF67" s="305"/>
      <c r="AG67" s="209"/>
      <c r="AH67" s="322"/>
      <c r="AI67" s="323"/>
      <c r="AJ67" s="275"/>
      <c r="AK67" s="211"/>
      <c r="AL67" s="212"/>
      <c r="AM67" s="213"/>
      <c r="AN67" s="214"/>
      <c r="AO67" s="68">
        <f t="shared" si="30"/>
        <v>0</v>
      </c>
      <c r="AP67" s="68">
        <f t="shared" si="31"/>
        <v>0</v>
      </c>
      <c r="AQ67" s="68">
        <f t="shared" si="32"/>
        <v>0</v>
      </c>
      <c r="AR67" s="68">
        <f t="shared" si="49"/>
        <v>0</v>
      </c>
      <c r="AS67" s="68">
        <f t="shared" si="33"/>
        <v>0</v>
      </c>
      <c r="AT67" s="68">
        <f t="shared" si="50"/>
        <v>0</v>
      </c>
      <c r="AU67" s="68">
        <f t="shared" si="53"/>
        <v>0</v>
      </c>
      <c r="AV67" s="68">
        <f t="shared" si="51"/>
        <v>0</v>
      </c>
      <c r="AW67" s="68">
        <f t="shared" si="20"/>
        <v>0</v>
      </c>
      <c r="AX67" s="68">
        <f t="shared" si="21"/>
        <v>0</v>
      </c>
      <c r="AY67" s="12"/>
      <c r="AZ67" s="12"/>
      <c r="BA67" s="12"/>
      <c r="BB67" s="12"/>
      <c r="BC67" s="12"/>
      <c r="BD67" s="12"/>
      <c r="BE67" s="12"/>
      <c r="BF67" s="12"/>
      <c r="BH67" s="15">
        <f>AQ76</f>
        <v>71140</v>
      </c>
      <c r="BI67" s="48">
        <f t="shared" si="44"/>
        <v>0</v>
      </c>
      <c r="BJ67" s="49" t="str">
        <f t="shared" si="56"/>
        <v/>
      </c>
      <c r="BK67" s="50" t="e">
        <f t="shared" si="8"/>
        <v>#DIV/0!</v>
      </c>
      <c r="BL67" s="48">
        <f t="shared" si="45"/>
        <v>0</v>
      </c>
      <c r="BM67" s="51" t="str">
        <f t="shared" si="3"/>
        <v>FY1900BUDGET</v>
      </c>
      <c r="BN67" s="52" t="str">
        <f t="shared" si="4"/>
        <v>FY1900BUDGET</v>
      </c>
      <c r="BO67" s="128">
        <f>AQ75</f>
        <v>0</v>
      </c>
      <c r="BP67" s="48">
        <f t="shared" si="6"/>
        <v>0</v>
      </c>
      <c r="BQ67" s="16" t="e">
        <f t="shared" si="9"/>
        <v>#DIV/0!</v>
      </c>
    </row>
    <row r="68" spans="1:69" ht="12" customHeight="1" x14ac:dyDescent="0.3">
      <c r="A68" s="147"/>
      <c r="B68" s="215"/>
      <c r="C68" s="216"/>
      <c r="D68" s="208"/>
      <c r="E68" s="208"/>
      <c r="F68" s="208"/>
      <c r="G68" s="208"/>
      <c r="H68" s="208"/>
      <c r="I68" s="117">
        <f t="shared" ref="I68:I73" si="68">SUM(D68:H68)</f>
        <v>0</v>
      </c>
      <c r="J68" s="19"/>
      <c r="K68" s="14"/>
      <c r="L68" s="14"/>
      <c r="M68" s="14"/>
      <c r="N68" s="20"/>
      <c r="O68" s="14"/>
      <c r="P68" s="14"/>
      <c r="Q68" s="21"/>
      <c r="R68" s="319"/>
      <c r="S68" s="319"/>
      <c r="T68" s="319"/>
      <c r="U68" s="319"/>
      <c r="V68" s="319"/>
      <c r="W68" s="21"/>
      <c r="X68" s="21"/>
      <c r="Y68" s="21"/>
      <c r="Z68" s="319"/>
      <c r="AA68" s="310"/>
      <c r="AB68" s="302"/>
      <c r="AC68" s="303"/>
      <c r="AD68" s="327"/>
      <c r="AE68" s="304"/>
      <c r="AF68" s="305"/>
      <c r="AG68" s="19"/>
      <c r="AH68" s="14"/>
      <c r="AI68" s="14"/>
      <c r="AJ68" s="14"/>
      <c r="AK68" s="20"/>
      <c r="AL68" s="14"/>
      <c r="AM68" s="14"/>
      <c r="AN68" s="21"/>
      <c r="AO68" s="139"/>
      <c r="AP68" s="139"/>
      <c r="AQ68" s="139"/>
      <c r="AR68" s="139"/>
      <c r="AS68" s="139"/>
      <c r="AT68" s="21"/>
      <c r="AU68" s="21"/>
      <c r="AV68" s="21"/>
      <c r="AW68" s="139"/>
      <c r="AX68" s="148"/>
      <c r="AY68" s="12"/>
      <c r="AZ68" s="12"/>
      <c r="BA68" s="12"/>
      <c r="BB68" s="12"/>
      <c r="BC68" s="12"/>
      <c r="BD68" s="12"/>
      <c r="BE68" s="12"/>
      <c r="BF68" s="12"/>
      <c r="BH68" s="15">
        <f>AR76</f>
        <v>71145</v>
      </c>
      <c r="BI68" s="48">
        <f t="shared" si="44"/>
        <v>0</v>
      </c>
      <c r="BJ68" s="49" t="str">
        <f>$V$3</f>
        <v/>
      </c>
      <c r="BK68" s="50" t="e">
        <f t="shared" si="8"/>
        <v>#DIV/0!</v>
      </c>
      <c r="BL68" s="48">
        <f t="shared" si="45"/>
        <v>0</v>
      </c>
      <c r="BM68" s="51" t="str">
        <f t="shared" si="3"/>
        <v>FY1900BUDGET</v>
      </c>
      <c r="BN68" s="52" t="str">
        <f t="shared" si="4"/>
        <v>FY1900BUDGET</v>
      </c>
      <c r="BO68" s="128">
        <f>AR75</f>
        <v>0</v>
      </c>
      <c r="BP68" s="48">
        <f t="shared" si="6"/>
        <v>0</v>
      </c>
      <c r="BQ68" s="16" t="e">
        <f t="shared" si="9"/>
        <v>#DIV/0!</v>
      </c>
    </row>
    <row r="69" spans="1:69" ht="12" customHeight="1" x14ac:dyDescent="0.3">
      <c r="A69" s="147"/>
      <c r="B69" s="215"/>
      <c r="C69" s="216"/>
      <c r="D69" s="208"/>
      <c r="E69" s="208"/>
      <c r="F69" s="208"/>
      <c r="G69" s="208"/>
      <c r="H69" s="208"/>
      <c r="I69" s="81">
        <f t="shared" si="68"/>
        <v>0</v>
      </c>
      <c r="J69" s="19"/>
      <c r="K69" s="14"/>
      <c r="L69" s="14"/>
      <c r="M69" s="14"/>
      <c r="N69" s="309" t="s">
        <v>110</v>
      </c>
      <c r="O69" s="309"/>
      <c r="P69" s="309"/>
      <c r="Q69" s="309"/>
      <c r="R69" s="68">
        <f t="shared" ref="R69:AA69" si="69">SUM(R9:R63)</f>
        <v>0</v>
      </c>
      <c r="S69" s="68">
        <f t="shared" si="69"/>
        <v>0</v>
      </c>
      <c r="T69" s="68">
        <f t="shared" si="69"/>
        <v>0</v>
      </c>
      <c r="U69" s="68">
        <f t="shared" si="69"/>
        <v>0</v>
      </c>
      <c r="V69" s="68">
        <f t="shared" si="69"/>
        <v>0</v>
      </c>
      <c r="W69" s="68">
        <f t="shared" si="69"/>
        <v>0</v>
      </c>
      <c r="X69" s="68">
        <f t="shared" si="69"/>
        <v>0</v>
      </c>
      <c r="Y69" s="68">
        <f t="shared" si="69"/>
        <v>0</v>
      </c>
      <c r="Z69" s="68">
        <f t="shared" si="69"/>
        <v>0</v>
      </c>
      <c r="AA69" s="68">
        <f t="shared" si="69"/>
        <v>0</v>
      </c>
      <c r="AB69" s="302"/>
      <c r="AC69" s="303"/>
      <c r="AD69" s="327"/>
      <c r="AE69" s="304"/>
      <c r="AF69" s="305"/>
      <c r="AG69" s="145"/>
      <c r="AH69" s="146"/>
      <c r="AI69" s="146"/>
      <c r="AJ69" s="146"/>
      <c r="AK69" s="20"/>
      <c r="AL69" s="14"/>
      <c r="AM69" s="14"/>
      <c r="AN69" s="21"/>
      <c r="AO69" s="319" t="s">
        <v>41</v>
      </c>
      <c r="AP69" s="319" t="s">
        <v>42</v>
      </c>
      <c r="AQ69" s="319" t="s">
        <v>43</v>
      </c>
      <c r="AR69" s="319" t="s">
        <v>44</v>
      </c>
      <c r="AS69" s="319" t="s">
        <v>45</v>
      </c>
      <c r="AT69" s="21"/>
      <c r="AU69" s="21"/>
      <c r="AV69" s="21"/>
      <c r="AW69" s="319" t="s">
        <v>49</v>
      </c>
      <c r="AX69" s="310" t="s">
        <v>50</v>
      </c>
      <c r="AY69" s="12"/>
      <c r="AZ69" s="12"/>
      <c r="BA69" s="12"/>
      <c r="BB69" s="12"/>
      <c r="BC69" s="12"/>
      <c r="BD69" s="12"/>
      <c r="BE69" s="12"/>
      <c r="BF69" s="12"/>
      <c r="BH69" s="15">
        <f>AS76</f>
        <v>0</v>
      </c>
      <c r="BI69" s="48">
        <f t="shared" si="44"/>
        <v>0</v>
      </c>
      <c r="BJ69" s="49" t="str">
        <f>$V$3</f>
        <v/>
      </c>
      <c r="BK69" s="50" t="e">
        <f t="shared" si="8"/>
        <v>#DIV/0!</v>
      </c>
      <c r="BL69" s="48">
        <f t="shared" si="45"/>
        <v>0</v>
      </c>
      <c r="BM69" s="51" t="str">
        <f t="shared" ref="BM69:BM70" si="70">CONCATENATE("FY",$BG$3,"BUDGET")</f>
        <v>FY1900BUDGET</v>
      </c>
      <c r="BN69" s="52" t="str">
        <f t="shared" ref="BN69:BN70" si="71">BM69</f>
        <v>FY1900BUDGET</v>
      </c>
      <c r="BO69" s="128">
        <f>AS75</f>
        <v>0</v>
      </c>
      <c r="BP69" s="48">
        <f t="shared" ref="BP69:BP70" si="72">$BF$4</f>
        <v>0</v>
      </c>
      <c r="BQ69" s="16" t="e">
        <f t="shared" si="9"/>
        <v>#DIV/0!</v>
      </c>
    </row>
    <row r="70" spans="1:69" ht="12" customHeight="1" x14ac:dyDescent="0.3">
      <c r="A70" s="147"/>
      <c r="B70" s="215"/>
      <c r="C70" s="216"/>
      <c r="D70" s="208"/>
      <c r="E70" s="208"/>
      <c r="F70" s="208"/>
      <c r="G70" s="208"/>
      <c r="H70" s="208"/>
      <c r="I70" s="117">
        <f t="shared" si="68"/>
        <v>0</v>
      </c>
      <c r="J70" s="19"/>
      <c r="K70" s="14"/>
      <c r="L70" s="14"/>
      <c r="M70" s="14"/>
      <c r="N70" s="309" t="s">
        <v>111</v>
      </c>
      <c r="O70" s="309"/>
      <c r="P70" s="309"/>
      <c r="Q70" s="309"/>
      <c r="R70" s="68">
        <f t="shared" ref="R70:AA70" si="73">+R69+AO71</f>
        <v>0</v>
      </c>
      <c r="S70" s="68">
        <f t="shared" si="73"/>
        <v>0</v>
      </c>
      <c r="T70" s="68">
        <f t="shared" si="73"/>
        <v>0</v>
      </c>
      <c r="U70" s="68">
        <f t="shared" si="73"/>
        <v>0</v>
      </c>
      <c r="V70" s="68">
        <f t="shared" si="73"/>
        <v>0</v>
      </c>
      <c r="W70" s="68">
        <f t="shared" si="73"/>
        <v>0</v>
      </c>
      <c r="X70" s="68">
        <f t="shared" si="73"/>
        <v>0</v>
      </c>
      <c r="Y70" s="68">
        <f t="shared" si="73"/>
        <v>0</v>
      </c>
      <c r="Z70" s="68">
        <f t="shared" si="73"/>
        <v>0</v>
      </c>
      <c r="AA70" s="68">
        <f t="shared" si="73"/>
        <v>0</v>
      </c>
      <c r="AB70" s="302"/>
      <c r="AC70" s="303"/>
      <c r="AD70" s="327"/>
      <c r="AE70" s="304"/>
      <c r="AF70" s="305"/>
      <c r="AG70" s="19"/>
      <c r="AH70" s="14"/>
      <c r="AI70" s="14"/>
      <c r="AJ70" s="14"/>
      <c r="AK70" s="20"/>
      <c r="AL70" s="14"/>
      <c r="AM70" s="14"/>
      <c r="AN70" s="21"/>
      <c r="AO70" s="320"/>
      <c r="AP70" s="320"/>
      <c r="AQ70" s="320"/>
      <c r="AR70" s="320"/>
      <c r="AS70" s="320"/>
      <c r="AT70" s="21"/>
      <c r="AU70" s="21"/>
      <c r="AV70" s="21"/>
      <c r="AW70" s="320"/>
      <c r="AX70" s="321"/>
      <c r="AY70" s="12"/>
      <c r="AZ70" s="12"/>
      <c r="BA70" s="12"/>
      <c r="BB70" s="12"/>
      <c r="BC70" s="12"/>
      <c r="BD70" s="12"/>
      <c r="BE70" s="12"/>
      <c r="BF70" s="12"/>
      <c r="BH70" s="15">
        <f>AX76</f>
        <v>71180</v>
      </c>
      <c r="BI70" s="48">
        <f t="shared" si="44"/>
        <v>0</v>
      </c>
      <c r="BJ70" s="49" t="str">
        <f>$V$3</f>
        <v/>
      </c>
      <c r="BK70" s="50" t="e">
        <f t="shared" si="8"/>
        <v>#DIV/0!</v>
      </c>
      <c r="BL70" s="48">
        <f t="shared" si="45"/>
        <v>0</v>
      </c>
      <c r="BM70" s="51" t="str">
        <f t="shared" si="70"/>
        <v>FY1900BUDGET</v>
      </c>
      <c r="BN70" s="52" t="str">
        <f t="shared" si="71"/>
        <v>FY1900BUDGET</v>
      </c>
      <c r="BO70" s="128">
        <f>AX75</f>
        <v>0</v>
      </c>
      <c r="BP70" s="48">
        <f t="shared" si="72"/>
        <v>0</v>
      </c>
      <c r="BQ70" s="16" t="e">
        <f t="shared" si="9"/>
        <v>#DIV/0!</v>
      </c>
    </row>
    <row r="71" spans="1:69" ht="12" customHeight="1" x14ac:dyDescent="0.25">
      <c r="A71" s="147"/>
      <c r="B71" s="215"/>
      <c r="C71" s="216"/>
      <c r="D71" s="208"/>
      <c r="E71" s="208"/>
      <c r="F71" s="208"/>
      <c r="G71" s="208"/>
      <c r="H71" s="208"/>
      <c r="I71" s="117">
        <f t="shared" si="68"/>
        <v>0</v>
      </c>
      <c r="J71" s="19"/>
      <c r="K71" s="14"/>
      <c r="L71" s="14"/>
      <c r="M71" s="14"/>
      <c r="N71" s="14"/>
      <c r="O71" s="14"/>
      <c r="P71" s="14"/>
      <c r="Q71" s="14"/>
      <c r="R71" s="14"/>
      <c r="S71" s="267">
        <v>61110</v>
      </c>
      <c r="T71" s="267">
        <v>61115</v>
      </c>
      <c r="U71" s="267">
        <v>61120</v>
      </c>
      <c r="V71" s="267">
        <v>61130</v>
      </c>
      <c r="W71" s="20">
        <v>61135</v>
      </c>
      <c r="X71" s="20">
        <v>61140</v>
      </c>
      <c r="Y71" s="20">
        <v>61145</v>
      </c>
      <c r="Z71" s="14"/>
      <c r="AA71" s="63"/>
      <c r="AB71" s="302"/>
      <c r="AC71" s="303"/>
      <c r="AD71" s="327"/>
      <c r="AE71" s="304"/>
      <c r="AF71" s="305"/>
      <c r="AG71" s="19"/>
      <c r="AH71" s="14"/>
      <c r="AI71" s="14"/>
      <c r="AJ71" s="14"/>
      <c r="AK71" s="309" t="s">
        <v>110</v>
      </c>
      <c r="AL71" s="309"/>
      <c r="AM71" s="309"/>
      <c r="AN71" s="309"/>
      <c r="AO71" s="68">
        <f t="shared" ref="AO71:AX71" si="74">SUM(AO9:AO67)</f>
        <v>0</v>
      </c>
      <c r="AP71" s="68">
        <f t="shared" si="74"/>
        <v>0</v>
      </c>
      <c r="AQ71" s="68">
        <f t="shared" si="74"/>
        <v>0</v>
      </c>
      <c r="AR71" s="68">
        <f t="shared" si="74"/>
        <v>0</v>
      </c>
      <c r="AS71" s="68">
        <f t="shared" si="74"/>
        <v>0</v>
      </c>
      <c r="AT71" s="68">
        <f t="shared" si="74"/>
        <v>0</v>
      </c>
      <c r="AU71" s="68">
        <f t="shared" si="74"/>
        <v>0</v>
      </c>
      <c r="AV71" s="68">
        <f t="shared" si="74"/>
        <v>0</v>
      </c>
      <c r="AW71" s="68">
        <f t="shared" si="74"/>
        <v>0</v>
      </c>
      <c r="AX71" s="68">
        <f t="shared" si="74"/>
        <v>0</v>
      </c>
      <c r="AY71" s="12"/>
      <c r="AZ71" s="12"/>
      <c r="BA71" s="12"/>
      <c r="BB71" s="12"/>
      <c r="BC71" s="12"/>
      <c r="BD71" s="12"/>
      <c r="BE71" s="12"/>
      <c r="BF71" s="12"/>
      <c r="BH71" s="17"/>
      <c r="BP71" s="16"/>
    </row>
    <row r="72" spans="1:69" ht="12" customHeight="1" x14ac:dyDescent="0.25">
      <c r="A72" s="147"/>
      <c r="B72" s="215"/>
      <c r="C72" s="216"/>
      <c r="D72" s="208"/>
      <c r="E72" s="208"/>
      <c r="F72" s="208"/>
      <c r="G72" s="208"/>
      <c r="H72" s="208"/>
      <c r="I72" s="117">
        <f t="shared" si="68"/>
        <v>0</v>
      </c>
      <c r="J72" s="19"/>
      <c r="K72" s="14"/>
      <c r="L72" s="14"/>
      <c r="M72" s="14"/>
      <c r="N72" s="20"/>
      <c r="O72" s="306" t="s">
        <v>112</v>
      </c>
      <c r="P72" s="306"/>
      <c r="Q72" s="306"/>
      <c r="R72" s="68">
        <f>IF(AO73=0,R70*0.8,R69*0.8)</f>
        <v>0</v>
      </c>
      <c r="S72" s="315" t="s">
        <v>113</v>
      </c>
      <c r="T72" s="315" t="s">
        <v>114</v>
      </c>
      <c r="U72" s="315" t="s">
        <v>115</v>
      </c>
      <c r="V72" s="315"/>
      <c r="W72" s="21"/>
      <c r="X72" s="21"/>
      <c r="Y72" s="21"/>
      <c r="Z72" s="318"/>
      <c r="AA72" s="311" t="s">
        <v>116</v>
      </c>
      <c r="AB72" s="302"/>
      <c r="AC72" s="303"/>
      <c r="AD72" s="327"/>
      <c r="AE72" s="304"/>
      <c r="AF72" s="305"/>
      <c r="AG72" s="19"/>
      <c r="AH72" s="14"/>
      <c r="AI72" s="14"/>
      <c r="AJ72" s="14"/>
      <c r="AK72" s="14"/>
      <c r="AL72" s="14"/>
      <c r="AM72" s="14"/>
      <c r="AN72" s="14"/>
      <c r="AO72" s="14"/>
      <c r="AP72" s="16">
        <v>71110</v>
      </c>
      <c r="AQ72" s="16">
        <v>71115</v>
      </c>
      <c r="AR72" s="16">
        <v>71120</v>
      </c>
      <c r="AS72" s="16">
        <v>71130</v>
      </c>
      <c r="AT72" s="14"/>
      <c r="AU72" s="14"/>
      <c r="AV72" s="14"/>
      <c r="AW72" s="14"/>
      <c r="AX72" s="63"/>
      <c r="AY72" s="12"/>
      <c r="AZ72" s="12"/>
      <c r="BA72" s="12"/>
      <c r="BB72" s="12"/>
      <c r="BC72" s="12"/>
      <c r="BD72" s="12"/>
      <c r="BE72" s="12"/>
      <c r="BF72" s="12"/>
      <c r="BH72" s="17"/>
      <c r="BP72" s="16"/>
    </row>
    <row r="73" spans="1:69" ht="12" customHeight="1" x14ac:dyDescent="0.25">
      <c r="A73" s="147"/>
      <c r="B73" s="215"/>
      <c r="C73" s="217"/>
      <c r="D73" s="208"/>
      <c r="E73" s="208"/>
      <c r="F73" s="208"/>
      <c r="G73" s="208"/>
      <c r="H73" s="208"/>
      <c r="I73" s="117">
        <f t="shared" si="68"/>
        <v>0</v>
      </c>
      <c r="J73" s="19"/>
      <c r="K73" s="14"/>
      <c r="L73" s="14"/>
      <c r="M73" s="14"/>
      <c r="N73" s="20"/>
      <c r="O73" s="306" t="s">
        <v>117</v>
      </c>
      <c r="P73" s="306"/>
      <c r="Q73" s="306"/>
      <c r="R73" s="68">
        <f>IF(AO74=0,R70*0.2,R69*0.2)</f>
        <v>0</v>
      </c>
      <c r="S73" s="316"/>
      <c r="T73" s="316"/>
      <c r="U73" s="316"/>
      <c r="V73" s="317"/>
      <c r="W73" s="14"/>
      <c r="X73" s="14"/>
      <c r="Y73" s="14"/>
      <c r="Z73" s="310"/>
      <c r="AA73" s="311"/>
      <c r="AB73" s="302"/>
      <c r="AC73" s="303"/>
      <c r="AD73" s="327"/>
      <c r="AE73" s="304"/>
      <c r="AF73" s="305"/>
      <c r="AG73" s="19"/>
      <c r="AH73" s="14"/>
      <c r="AI73" s="14"/>
      <c r="AJ73" s="14">
        <v>70010</v>
      </c>
      <c r="AK73" s="20"/>
      <c r="AL73" s="306" t="s">
        <v>112</v>
      </c>
      <c r="AM73" s="306"/>
      <c r="AN73" s="306"/>
      <c r="AO73" s="68">
        <f>+AO71*0.8</f>
        <v>0</v>
      </c>
      <c r="AP73" s="311" t="s">
        <v>113</v>
      </c>
      <c r="AQ73" s="311" t="s">
        <v>114</v>
      </c>
      <c r="AR73" s="311" t="s">
        <v>115</v>
      </c>
      <c r="AS73" s="311"/>
      <c r="AT73" s="65"/>
      <c r="AU73" s="65"/>
      <c r="AV73" s="65"/>
      <c r="AW73" s="313"/>
      <c r="AX73" s="311" t="s">
        <v>116</v>
      </c>
      <c r="AY73" s="12"/>
      <c r="AZ73" s="12"/>
      <c r="BA73" s="12"/>
      <c r="BB73" s="12"/>
      <c r="BC73" s="12"/>
      <c r="BD73" s="12"/>
      <c r="BE73" s="12"/>
      <c r="BF73" s="12"/>
      <c r="BH73" s="17"/>
      <c r="BP73" s="16"/>
    </row>
    <row r="74" spans="1:69" ht="12" customHeight="1" thickBot="1" x14ac:dyDescent="0.3">
      <c r="A74" s="296" t="s">
        <v>118</v>
      </c>
      <c r="B74" s="297"/>
      <c r="C74" s="298"/>
      <c r="D74" s="149">
        <f>SUM(D33:D73)</f>
        <v>0</v>
      </c>
      <c r="E74" s="149">
        <f>SUM(E33:E73)</f>
        <v>0</v>
      </c>
      <c r="F74" s="149">
        <f>SUM(F33:F73)</f>
        <v>0</v>
      </c>
      <c r="G74" s="149">
        <f>SUM(G33:G73)</f>
        <v>0</v>
      </c>
      <c r="H74" s="149">
        <f>SUM(H33:H73)</f>
        <v>0</v>
      </c>
      <c r="I74" s="150">
        <f>SUM(D74:H74)</f>
        <v>0</v>
      </c>
      <c r="J74" s="19"/>
      <c r="K74" s="14"/>
      <c r="L74" s="14"/>
      <c r="M74" s="14"/>
      <c r="N74" s="299" t="s">
        <v>110</v>
      </c>
      <c r="O74" s="300"/>
      <c r="P74" s="300"/>
      <c r="Q74" s="300"/>
      <c r="R74" s="301"/>
      <c r="S74" s="68">
        <f>W69</f>
        <v>0</v>
      </c>
      <c r="T74" s="68">
        <f>X69</f>
        <v>0</v>
      </c>
      <c r="U74" s="68">
        <f>Y69</f>
        <v>0</v>
      </c>
      <c r="V74" s="263"/>
      <c r="W74" s="21"/>
      <c r="X74" s="21"/>
      <c r="Y74" s="21"/>
      <c r="Z74" s="148"/>
      <c r="AA74" s="68">
        <f>Z69</f>
        <v>0</v>
      </c>
      <c r="AB74" s="302"/>
      <c r="AC74" s="303"/>
      <c r="AD74" s="327"/>
      <c r="AE74" s="304"/>
      <c r="AF74" s="305"/>
      <c r="AG74" s="19"/>
      <c r="AH74" s="14"/>
      <c r="AI74" s="14"/>
      <c r="AJ74" s="14">
        <v>70510</v>
      </c>
      <c r="AK74" s="20"/>
      <c r="AL74" s="306" t="s">
        <v>117</v>
      </c>
      <c r="AM74" s="306"/>
      <c r="AN74" s="306"/>
      <c r="AO74" s="68">
        <f>+AO71*0.2</f>
        <v>0</v>
      </c>
      <c r="AP74" s="312"/>
      <c r="AQ74" s="312"/>
      <c r="AR74" s="312"/>
      <c r="AS74" s="312"/>
      <c r="AT74" s="152"/>
      <c r="AU74" s="152"/>
      <c r="AV74" s="152"/>
      <c r="AW74" s="314"/>
      <c r="AX74" s="312"/>
      <c r="AY74" s="12"/>
      <c r="AZ74" s="12"/>
      <c r="BA74" s="12"/>
      <c r="BB74" s="12"/>
      <c r="BC74" s="12"/>
      <c r="BD74" s="12"/>
      <c r="BE74" s="12"/>
      <c r="BF74" s="12"/>
      <c r="BH74" s="17"/>
      <c r="BP74" s="16"/>
    </row>
    <row r="75" spans="1:69" ht="12" customHeight="1" thickTop="1" x14ac:dyDescent="0.25">
      <c r="A75" s="153"/>
      <c r="B75" s="281">
        <v>69805</v>
      </c>
      <c r="C75" s="154" t="s">
        <v>217</v>
      </c>
      <c r="D75" s="155">
        <f>D24</f>
        <v>0</v>
      </c>
      <c r="E75" s="155">
        <f>E24</f>
        <v>0</v>
      </c>
      <c r="F75" s="155">
        <f>F24</f>
        <v>0</v>
      </c>
      <c r="G75" s="121"/>
      <c r="H75" s="121"/>
      <c r="I75" s="81">
        <f>SUM(D75:H75)</f>
        <v>0</v>
      </c>
      <c r="J75" s="19"/>
      <c r="K75" s="14"/>
      <c r="L75" s="14"/>
      <c r="M75" s="14"/>
      <c r="N75" s="299" t="s">
        <v>111</v>
      </c>
      <c r="O75" s="300"/>
      <c r="P75" s="300"/>
      <c r="Q75" s="300"/>
      <c r="R75" s="301"/>
      <c r="S75" s="156">
        <f>+S74+AP75</f>
        <v>0</v>
      </c>
      <c r="T75" s="156">
        <f>+T74+AQ75</f>
        <v>0</v>
      </c>
      <c r="U75" s="156">
        <f>+U74+AR75</f>
        <v>0</v>
      </c>
      <c r="V75" s="264"/>
      <c r="W75" s="265">
        <f>+W74+AT75</f>
        <v>0</v>
      </c>
      <c r="X75" s="265">
        <f>+X74+AU75</f>
        <v>0</v>
      </c>
      <c r="Y75" s="265">
        <f>+Y74+AV75</f>
        <v>0</v>
      </c>
      <c r="Z75" s="266"/>
      <c r="AA75" s="156">
        <f>+AA74+AX75</f>
        <v>0</v>
      </c>
      <c r="AB75" s="302"/>
      <c r="AC75" s="303"/>
      <c r="AD75" s="327"/>
      <c r="AE75" s="304"/>
      <c r="AF75" s="305"/>
      <c r="AG75" s="157"/>
      <c r="AH75" s="158"/>
      <c r="AI75" s="158"/>
      <c r="AJ75" s="158"/>
      <c r="AK75" s="309" t="s">
        <v>110</v>
      </c>
      <c r="AL75" s="309"/>
      <c r="AM75" s="309"/>
      <c r="AN75" s="309"/>
      <c r="AO75" s="65"/>
      <c r="AP75" s="68">
        <f>AT71</f>
        <v>0</v>
      </c>
      <c r="AQ75" s="68">
        <f>AU71</f>
        <v>0</v>
      </c>
      <c r="AR75" s="68">
        <f>AV71</f>
        <v>0</v>
      </c>
      <c r="AS75" s="151"/>
      <c r="AT75" s="61"/>
      <c r="AU75" s="61"/>
      <c r="AV75" s="61"/>
      <c r="AW75" s="61"/>
      <c r="AX75" s="68">
        <f>AW71</f>
        <v>0</v>
      </c>
      <c r="AY75" s="12"/>
      <c r="AZ75" s="12"/>
      <c r="BA75" s="12"/>
      <c r="BB75" s="12"/>
      <c r="BC75" s="12"/>
      <c r="BD75" s="12"/>
      <c r="BE75" s="12"/>
      <c r="BF75" s="12"/>
      <c r="BH75" s="17"/>
      <c r="BP75" s="16"/>
    </row>
    <row r="76" spans="1:69" ht="12" customHeight="1" x14ac:dyDescent="0.25">
      <c r="A76" s="126"/>
      <c r="B76" s="115">
        <v>69807</v>
      </c>
      <c r="C76" s="240" t="s">
        <v>218</v>
      </c>
      <c r="D76" s="238">
        <f>D25</f>
        <v>0</v>
      </c>
      <c r="E76" s="239"/>
      <c r="F76" s="239"/>
      <c r="G76" s="239"/>
      <c r="H76" s="239"/>
      <c r="I76" s="81">
        <f>SUM(D76:H76)</f>
        <v>0</v>
      </c>
      <c r="J76" s="157"/>
      <c r="K76" s="158"/>
      <c r="L76" s="158"/>
      <c r="M76" s="158"/>
      <c r="N76" s="159"/>
      <c r="O76" s="159"/>
      <c r="P76" s="159"/>
      <c r="Q76" s="159"/>
      <c r="R76" s="61"/>
      <c r="S76" s="268">
        <v>61135</v>
      </c>
      <c r="T76" s="268">
        <v>61140</v>
      </c>
      <c r="U76" s="268">
        <v>61145</v>
      </c>
      <c r="V76" s="230"/>
      <c r="W76" s="230"/>
      <c r="X76" s="230"/>
      <c r="Y76" s="230"/>
      <c r="Z76" s="230"/>
      <c r="AA76" s="269">
        <v>61180</v>
      </c>
      <c r="AB76" s="302"/>
      <c r="AC76" s="303"/>
      <c r="AD76" s="307"/>
      <c r="AE76" s="307"/>
      <c r="AF76" s="308"/>
      <c r="AH76" s="14"/>
      <c r="AK76" s="161"/>
      <c r="AL76" s="162"/>
      <c r="AM76" s="162"/>
      <c r="AN76" s="162"/>
      <c r="AO76" s="21"/>
      <c r="AP76" s="20">
        <v>71135</v>
      </c>
      <c r="AQ76" s="20">
        <v>71140</v>
      </c>
      <c r="AR76" s="20">
        <v>71145</v>
      </c>
      <c r="AS76" s="20"/>
      <c r="AT76" s="20"/>
      <c r="AU76" s="20"/>
      <c r="AV76" s="20"/>
      <c r="AW76" s="20"/>
      <c r="AX76" s="20">
        <v>71180</v>
      </c>
      <c r="AY76" s="12"/>
      <c r="AZ76" s="12"/>
      <c r="BA76" s="12"/>
      <c r="BB76" s="12"/>
      <c r="BC76" s="12"/>
      <c r="BD76" s="12"/>
      <c r="BE76" s="12"/>
      <c r="BF76" s="12"/>
      <c r="BH76" s="17"/>
      <c r="BP76" s="16"/>
    </row>
    <row r="77" spans="1:69" ht="12" customHeight="1" thickBot="1" x14ac:dyDescent="0.35">
      <c r="A77" s="288" t="s">
        <v>119</v>
      </c>
      <c r="B77" s="289"/>
      <c r="C77" s="290"/>
      <c r="D77" s="85">
        <f t="shared" ref="D77:I77" si="75">+D74+D75</f>
        <v>0</v>
      </c>
      <c r="E77" s="85">
        <f t="shared" si="75"/>
        <v>0</v>
      </c>
      <c r="F77" s="85">
        <f t="shared" si="75"/>
        <v>0</v>
      </c>
      <c r="G77" s="85">
        <f t="shared" si="75"/>
        <v>0</v>
      </c>
      <c r="H77" s="86">
        <f t="shared" si="75"/>
        <v>0</v>
      </c>
      <c r="I77" s="86">
        <f t="shared" si="75"/>
        <v>0</v>
      </c>
      <c r="K77" s="164"/>
      <c r="N77" s="165"/>
      <c r="O77" s="165"/>
      <c r="P77" s="165"/>
      <c r="Q77" s="165"/>
      <c r="R77" s="21"/>
      <c r="S77" s="166"/>
      <c r="T77" s="166"/>
      <c r="U77" s="166"/>
      <c r="V77" s="166"/>
      <c r="W77" s="166"/>
      <c r="X77" s="166"/>
      <c r="Y77" s="166"/>
      <c r="Z77" s="166"/>
      <c r="AA77" s="166"/>
      <c r="AB77" s="291">
        <f>SUM(AB57:AC76)</f>
        <v>0</v>
      </c>
      <c r="AC77" s="292"/>
      <c r="AD77" s="293" t="s">
        <v>104</v>
      </c>
      <c r="AE77" s="294"/>
      <c r="AF77" s="261"/>
      <c r="AH77" s="14"/>
      <c r="AK77" s="161"/>
      <c r="AL77" s="162"/>
      <c r="AM77" s="162"/>
      <c r="AN77" s="162"/>
      <c r="AO77" s="21"/>
      <c r="AP77" s="166"/>
      <c r="AQ77" s="166"/>
      <c r="AR77" s="166"/>
      <c r="AS77" s="166"/>
      <c r="AT77" s="21"/>
      <c r="AU77" s="21"/>
      <c r="AV77" s="21"/>
      <c r="AW77" s="21"/>
      <c r="AY77" s="12"/>
      <c r="AZ77" s="12"/>
      <c r="BA77" s="12"/>
      <c r="BB77" s="12"/>
      <c r="BC77" s="12"/>
      <c r="BD77" s="12"/>
      <c r="BE77" s="12"/>
      <c r="BF77" s="12"/>
      <c r="BH77" s="17"/>
      <c r="BP77" s="16"/>
    </row>
    <row r="78" spans="1:69" ht="12" customHeight="1" thickTop="1" x14ac:dyDescent="0.25">
      <c r="I78" s="163"/>
      <c r="K78" s="14"/>
      <c r="N78" s="165"/>
      <c r="O78" s="165"/>
      <c r="P78" s="165"/>
      <c r="Q78" s="165"/>
      <c r="R78" s="21"/>
      <c r="S78" s="166"/>
      <c r="T78" s="166"/>
      <c r="U78" s="166"/>
      <c r="V78" s="166"/>
      <c r="W78" s="166"/>
      <c r="X78" s="166"/>
      <c r="Y78" s="166"/>
      <c r="Z78" s="166"/>
      <c r="AA78" s="166"/>
      <c r="AB78" s="260"/>
      <c r="AC78" s="167"/>
      <c r="AD78" s="160"/>
      <c r="AE78" s="160"/>
      <c r="AF78" s="160"/>
      <c r="AH78" s="14"/>
      <c r="AK78" s="161"/>
      <c r="AL78" s="162"/>
      <c r="AM78" s="162"/>
      <c r="AN78" s="162"/>
      <c r="AO78" s="21"/>
      <c r="AP78" s="166"/>
      <c r="AQ78" s="166"/>
      <c r="AR78" s="166"/>
      <c r="AS78" s="166"/>
      <c r="AT78" s="21"/>
      <c r="AU78" s="21"/>
      <c r="AV78" s="21"/>
      <c r="AW78" s="21"/>
      <c r="AY78" s="12"/>
      <c r="AZ78" s="12"/>
      <c r="BA78" s="12"/>
      <c r="BB78" s="12"/>
      <c r="BC78" s="12"/>
      <c r="BD78" s="12"/>
      <c r="BE78" s="12"/>
      <c r="BF78" s="12"/>
      <c r="BH78" s="17"/>
      <c r="BP78" s="16"/>
    </row>
    <row r="79" spans="1:69" ht="12" customHeight="1" x14ac:dyDescent="0.25">
      <c r="H79" s="223"/>
      <c r="I79" s="224">
        <f>I26-I77</f>
        <v>0</v>
      </c>
      <c r="K79" s="14"/>
      <c r="N79" s="165"/>
      <c r="O79" s="165"/>
      <c r="P79" s="165"/>
      <c r="Q79" s="165"/>
      <c r="R79" s="21"/>
      <c r="S79" s="166"/>
      <c r="T79" s="166"/>
      <c r="U79" s="166"/>
      <c r="V79" s="166"/>
      <c r="W79" s="166"/>
      <c r="X79" s="166"/>
      <c r="Y79" s="166"/>
      <c r="Z79" s="166"/>
      <c r="AA79" s="166"/>
      <c r="AB79" s="167"/>
      <c r="AC79" s="167"/>
      <c r="AD79" s="160"/>
      <c r="AE79" s="160"/>
      <c r="AF79" s="160"/>
      <c r="AH79" s="14"/>
      <c r="AK79" s="161"/>
      <c r="AL79" s="162"/>
      <c r="AM79" s="162"/>
      <c r="AN79" s="162"/>
      <c r="AO79" s="21"/>
      <c r="AP79" s="166"/>
      <c r="AQ79" s="166"/>
      <c r="AR79" s="166"/>
      <c r="AS79" s="166"/>
      <c r="AT79" s="21"/>
      <c r="AU79" s="21"/>
      <c r="AV79" s="21"/>
      <c r="AW79" s="21"/>
      <c r="AY79" s="12"/>
      <c r="AZ79" s="12"/>
      <c r="BA79" s="12"/>
      <c r="BB79" s="12"/>
      <c r="BC79" s="12"/>
      <c r="BD79" s="12"/>
      <c r="BE79" s="12"/>
      <c r="BF79" s="12"/>
      <c r="BH79" s="17"/>
      <c r="BP79" s="16"/>
    </row>
    <row r="80" spans="1:69" ht="12" customHeight="1" x14ac:dyDescent="0.25">
      <c r="A80" s="169"/>
      <c r="B80" s="169"/>
      <c r="C80" s="169"/>
      <c r="D80" s="170"/>
      <c r="E80" s="170"/>
      <c r="F80" s="170"/>
      <c r="G80" s="170"/>
      <c r="H80" s="225"/>
      <c r="I80" s="226"/>
      <c r="K80" s="14"/>
      <c r="N80" s="165"/>
      <c r="O80" s="165"/>
      <c r="P80" s="165"/>
      <c r="Q80" s="165"/>
      <c r="R80" s="21"/>
      <c r="S80" s="166"/>
      <c r="T80" s="166"/>
      <c r="U80" s="166"/>
      <c r="V80" s="166"/>
      <c r="W80" s="166"/>
      <c r="X80" s="166"/>
      <c r="Y80" s="166"/>
      <c r="Z80" s="166"/>
      <c r="AA80" s="166"/>
      <c r="AB80" s="167"/>
      <c r="AC80" s="167"/>
      <c r="AD80" s="160"/>
      <c r="AE80" s="160"/>
      <c r="AF80" s="160"/>
      <c r="AH80" s="14"/>
      <c r="AK80" s="161"/>
      <c r="AL80" s="162"/>
      <c r="AM80" s="162"/>
      <c r="AN80" s="162"/>
      <c r="AO80" s="21"/>
      <c r="AP80" s="166"/>
      <c r="AQ80" s="166"/>
      <c r="AR80" s="166"/>
      <c r="AS80" s="166"/>
      <c r="AT80" s="21"/>
      <c r="AU80" s="21"/>
      <c r="AV80" s="21"/>
      <c r="AW80" s="21"/>
      <c r="AY80" s="12"/>
      <c r="AZ80" s="12"/>
      <c r="BA80" s="12"/>
      <c r="BB80" s="12"/>
      <c r="BC80" s="12"/>
      <c r="BD80" s="12"/>
      <c r="BE80" s="12"/>
      <c r="BF80" s="12"/>
      <c r="BH80" s="17"/>
      <c r="BP80" s="16"/>
    </row>
    <row r="81" spans="1:68" ht="12" x14ac:dyDescent="0.25">
      <c r="A81" s="169"/>
      <c r="B81" s="169"/>
      <c r="C81" s="169"/>
      <c r="D81" s="170"/>
      <c r="E81" s="170"/>
      <c r="F81" s="170"/>
      <c r="G81" s="170"/>
      <c r="H81" s="227" t="s">
        <v>120</v>
      </c>
      <c r="I81" s="228" t="b">
        <f>I77=I26</f>
        <v>1</v>
      </c>
      <c r="J81" s="14"/>
      <c r="K81" s="14"/>
      <c r="L81" s="14"/>
      <c r="M81" s="14"/>
      <c r="N81" s="20"/>
      <c r="O81" s="14"/>
      <c r="P81" s="14"/>
      <c r="Q81" s="21"/>
      <c r="R81" s="21"/>
      <c r="S81" s="171"/>
      <c r="T81" s="171"/>
      <c r="U81" s="171"/>
      <c r="V81" s="171"/>
      <c r="W81" s="21"/>
      <c r="X81" s="21"/>
      <c r="Y81" s="21"/>
      <c r="Z81" s="21"/>
      <c r="AA81" s="21"/>
      <c r="AB81" s="167"/>
      <c r="AC81" s="167"/>
      <c r="AD81" s="160"/>
      <c r="AE81" s="160"/>
      <c r="AF81" s="160"/>
      <c r="AG81" s="14"/>
      <c r="AH81" s="172"/>
      <c r="AI81" s="172"/>
      <c r="AJ81" s="14"/>
      <c r="AK81" s="172"/>
      <c r="AL81" s="172"/>
      <c r="AM81" s="172"/>
      <c r="AN81" s="172"/>
      <c r="AY81" s="12"/>
      <c r="AZ81" s="12"/>
      <c r="BA81" s="12"/>
      <c r="BB81" s="12"/>
      <c r="BC81" s="12"/>
      <c r="BD81" s="12"/>
      <c r="BE81" s="12"/>
      <c r="BF81" s="12"/>
      <c r="BH81" s="17"/>
      <c r="BP81" s="16"/>
    </row>
    <row r="82" spans="1:68" ht="12" x14ac:dyDescent="0.25">
      <c r="A82" s="169"/>
      <c r="B82" s="169"/>
      <c r="C82" s="169"/>
      <c r="D82" s="170"/>
      <c r="E82" s="170"/>
      <c r="F82" s="170"/>
      <c r="G82" s="170"/>
      <c r="H82" s="170"/>
      <c r="I82" s="170"/>
      <c r="K82" s="14"/>
      <c r="N82" s="20"/>
      <c r="O82" s="14"/>
      <c r="P82" s="14"/>
      <c r="Q82" s="21"/>
      <c r="R82" s="21"/>
      <c r="S82" s="171"/>
      <c r="T82" s="171"/>
      <c r="U82" s="171"/>
      <c r="V82" s="171"/>
      <c r="W82" s="21"/>
      <c r="X82" s="21"/>
      <c r="Y82" s="21"/>
      <c r="Z82" s="21"/>
      <c r="AA82" s="21"/>
      <c r="AB82" s="167"/>
      <c r="AC82" s="167"/>
      <c r="AD82" s="160"/>
      <c r="AE82" s="160"/>
      <c r="AF82" s="160"/>
      <c r="AH82" s="172"/>
      <c r="AI82" s="172"/>
      <c r="AK82" s="172"/>
      <c r="AL82" s="172"/>
      <c r="AM82" s="172"/>
      <c r="AN82" s="172"/>
      <c r="AY82" s="12"/>
      <c r="AZ82" s="12"/>
      <c r="BA82" s="12"/>
      <c r="BB82" s="12"/>
      <c r="BC82" s="12"/>
      <c r="BD82" s="12"/>
      <c r="BE82" s="12"/>
      <c r="BF82" s="12"/>
      <c r="BH82" s="17"/>
      <c r="BP82" s="16"/>
    </row>
    <row r="83" spans="1:68" ht="12" x14ac:dyDescent="0.25">
      <c r="A83" s="169"/>
      <c r="B83" s="169"/>
      <c r="C83" s="169"/>
      <c r="D83" s="173"/>
      <c r="E83" s="174"/>
      <c r="F83" s="172"/>
      <c r="G83" s="172"/>
      <c r="H83" s="172"/>
      <c r="I83" s="175"/>
      <c r="K83" s="172"/>
      <c r="N83" s="20"/>
      <c r="O83" s="14"/>
      <c r="P83" s="14"/>
      <c r="Q83" s="21"/>
      <c r="R83" s="180"/>
      <c r="S83" s="181"/>
      <c r="T83" s="171"/>
      <c r="U83" s="171"/>
      <c r="V83" s="171"/>
      <c r="W83" s="21"/>
      <c r="X83" s="21"/>
      <c r="Y83" s="21"/>
      <c r="Z83" s="21"/>
      <c r="AA83" s="21"/>
      <c r="AB83" s="176"/>
      <c r="AC83" s="176"/>
      <c r="AD83" s="177"/>
      <c r="AE83" s="168"/>
      <c r="AF83" s="168"/>
      <c r="AH83" s="172"/>
      <c r="AI83" s="172"/>
      <c r="AK83" s="172"/>
      <c r="AL83" s="172"/>
      <c r="AM83" s="172"/>
      <c r="AN83" s="172"/>
      <c r="AY83" s="12"/>
      <c r="AZ83" s="12"/>
      <c r="BA83" s="12"/>
      <c r="BB83" s="12"/>
      <c r="BC83" s="12"/>
      <c r="BD83" s="12"/>
      <c r="BE83" s="12"/>
      <c r="BF83" s="12"/>
      <c r="BH83" s="17"/>
      <c r="BP83" s="16"/>
    </row>
    <row r="84" spans="1:68" ht="12" x14ac:dyDescent="0.25">
      <c r="A84" s="169"/>
      <c r="B84" s="16" t="s">
        <v>121</v>
      </c>
      <c r="C84" s="178"/>
      <c r="D84" s="174"/>
      <c r="E84" s="172"/>
      <c r="F84" s="172"/>
      <c r="G84" s="172"/>
      <c r="H84" s="172"/>
      <c r="I84" s="179"/>
      <c r="K84" s="172"/>
      <c r="N84" s="20"/>
      <c r="O84" s="14"/>
      <c r="P84" s="14"/>
      <c r="Q84" s="21"/>
      <c r="R84" s="180"/>
      <c r="S84" s="181"/>
      <c r="T84" s="171"/>
      <c r="U84" s="171"/>
      <c r="V84" s="171"/>
      <c r="W84" s="21"/>
      <c r="X84" s="21"/>
      <c r="Y84" s="21"/>
      <c r="Z84" s="21"/>
      <c r="AA84" s="21"/>
      <c r="AB84" s="176"/>
      <c r="AC84" s="176"/>
      <c r="AH84" s="172"/>
      <c r="AI84" s="172"/>
      <c r="AK84" s="172"/>
      <c r="AL84" s="172"/>
      <c r="AM84" s="172"/>
      <c r="AN84" s="172"/>
      <c r="AY84" s="12"/>
      <c r="AZ84" s="12"/>
      <c r="BA84" s="12"/>
      <c r="BB84" s="12"/>
      <c r="BC84" s="12"/>
      <c r="BD84" s="12"/>
      <c r="BE84" s="12"/>
      <c r="BF84" s="12"/>
      <c r="BH84" s="17"/>
      <c r="BP84" s="16"/>
    </row>
    <row r="85" spans="1:68" ht="13.2" x14ac:dyDescent="0.25">
      <c r="B85" s="65">
        <v>1</v>
      </c>
      <c r="C85" s="229">
        <v>1.35</v>
      </c>
      <c r="D85" s="182" t="s">
        <v>122</v>
      </c>
      <c r="E85" s="183"/>
      <c r="F85" s="183"/>
      <c r="G85" s="183"/>
      <c r="H85" s="201"/>
      <c r="I85" s="184"/>
      <c r="K85" s="172"/>
      <c r="N85" s="20"/>
      <c r="O85" s="14"/>
      <c r="P85" s="14"/>
      <c r="Q85" s="21"/>
      <c r="R85" s="180"/>
      <c r="S85" s="181"/>
      <c r="T85" s="171"/>
      <c r="U85" s="171"/>
      <c r="V85" s="171"/>
      <c r="W85" s="21"/>
      <c r="X85" s="21"/>
      <c r="Y85" s="21"/>
      <c r="Z85" s="21"/>
      <c r="AA85" s="21"/>
      <c r="AB85" s="176"/>
      <c r="AC85" s="176"/>
      <c r="AH85" s="172"/>
      <c r="AI85" s="172"/>
      <c r="AK85" s="172"/>
      <c r="AL85" s="172"/>
      <c r="AM85" s="172"/>
      <c r="AN85" s="172"/>
      <c r="AY85" s="12"/>
      <c r="AZ85" s="12"/>
      <c r="BA85" s="12"/>
      <c r="BB85" s="12"/>
      <c r="BC85" s="12"/>
      <c r="BD85" s="12"/>
      <c r="BE85" s="12"/>
      <c r="BF85" s="12"/>
      <c r="BH85" s="17"/>
      <c r="BP85" s="16"/>
    </row>
    <row r="86" spans="1:68" ht="13.2" x14ac:dyDescent="0.25">
      <c r="B86" s="65">
        <v>2</v>
      </c>
      <c r="C86" s="229">
        <v>0.13</v>
      </c>
      <c r="D86" s="182" t="s">
        <v>123</v>
      </c>
      <c r="E86" s="183"/>
      <c r="F86" s="183"/>
      <c r="G86" s="183"/>
      <c r="H86" s="201"/>
      <c r="I86" s="184"/>
      <c r="K86" s="172"/>
      <c r="N86" s="20"/>
      <c r="O86" s="14"/>
      <c r="P86" s="14"/>
      <c r="Q86" s="21"/>
      <c r="R86" s="180"/>
      <c r="S86" s="181"/>
      <c r="T86" s="171"/>
      <c r="U86" s="171"/>
      <c r="V86" s="171"/>
      <c r="W86" s="21"/>
      <c r="X86" s="21"/>
      <c r="Y86" s="21"/>
      <c r="Z86" s="21"/>
      <c r="AA86" s="21"/>
      <c r="AB86" s="176"/>
      <c r="AC86" s="176"/>
      <c r="AH86" s="172"/>
      <c r="AI86" s="172"/>
      <c r="AK86" s="172"/>
      <c r="AL86" s="172"/>
      <c r="AM86" s="172"/>
      <c r="AN86" s="172"/>
      <c r="AY86" s="12"/>
      <c r="AZ86" s="12"/>
      <c r="BA86" s="12"/>
      <c r="BB86" s="12"/>
      <c r="BC86" s="12"/>
      <c r="BD86" s="12"/>
      <c r="BE86" s="12"/>
      <c r="BF86" s="12"/>
      <c r="BH86" s="17"/>
      <c r="BP86" s="16"/>
    </row>
    <row r="87" spans="1:68" ht="13.2" x14ac:dyDescent="0.25">
      <c r="B87" s="65">
        <v>3</v>
      </c>
      <c r="C87" s="229">
        <v>1.34</v>
      </c>
      <c r="D87" s="182" t="s">
        <v>124</v>
      </c>
      <c r="E87" s="183"/>
      <c r="F87" s="183"/>
      <c r="G87" s="183"/>
      <c r="H87" s="201"/>
      <c r="I87" s="184"/>
      <c r="K87" s="172"/>
      <c r="N87" s="20"/>
      <c r="O87" s="14"/>
      <c r="P87" s="14"/>
      <c r="Q87" s="21"/>
      <c r="R87" s="21"/>
      <c r="S87" s="171"/>
      <c r="T87" s="171"/>
      <c r="U87" s="171"/>
      <c r="V87" s="171"/>
      <c r="W87" s="21"/>
      <c r="X87" s="21"/>
      <c r="Y87" s="21"/>
      <c r="Z87" s="21"/>
      <c r="AA87" s="21"/>
      <c r="AB87" s="176"/>
      <c r="AC87" s="176"/>
      <c r="AH87" s="172"/>
      <c r="AI87" s="172"/>
      <c r="AK87" s="172"/>
      <c r="AL87" s="172"/>
      <c r="AM87" s="172"/>
      <c r="AN87" s="172"/>
      <c r="AY87" s="12"/>
      <c r="AZ87" s="12"/>
      <c r="BA87" s="12"/>
      <c r="BB87" s="12"/>
      <c r="BC87" s="12"/>
      <c r="BD87" s="12"/>
      <c r="BE87" s="12"/>
      <c r="BF87" s="12"/>
      <c r="BH87" s="17"/>
      <c r="BP87" s="16"/>
    </row>
    <row r="88" spans="1:68" ht="13.2" x14ac:dyDescent="0.25">
      <c r="B88" s="65">
        <v>4</v>
      </c>
      <c r="C88" s="229">
        <v>0.92</v>
      </c>
      <c r="D88" s="182" t="s">
        <v>125</v>
      </c>
      <c r="E88" s="183"/>
      <c r="F88" s="183"/>
      <c r="G88" s="183"/>
      <c r="H88" s="201"/>
      <c r="I88" s="184"/>
      <c r="K88" s="172"/>
      <c r="N88" s="20"/>
      <c r="O88" s="14"/>
      <c r="P88" s="14"/>
      <c r="Q88" s="21"/>
      <c r="R88" s="21"/>
      <c r="S88" s="171"/>
      <c r="T88" s="171"/>
      <c r="U88" s="171"/>
      <c r="V88" s="171"/>
      <c r="W88" s="21"/>
      <c r="X88" s="21"/>
      <c r="Y88" s="21"/>
      <c r="Z88" s="21"/>
      <c r="AA88" s="21"/>
      <c r="AB88" s="176"/>
      <c r="AC88" s="176"/>
      <c r="AH88" s="172"/>
      <c r="AI88" s="172"/>
      <c r="AK88" s="172"/>
      <c r="AL88" s="172"/>
      <c r="AM88" s="172"/>
      <c r="AN88" s="172"/>
      <c r="AY88" s="12"/>
      <c r="AZ88" s="12"/>
      <c r="BA88" s="12"/>
      <c r="BB88" s="12"/>
      <c r="BC88" s="12"/>
      <c r="BD88" s="12"/>
      <c r="BE88" s="12"/>
      <c r="BF88" s="12"/>
      <c r="BH88" s="17"/>
      <c r="BP88" s="16"/>
    </row>
    <row r="89" spans="1:68" ht="13.2" x14ac:dyDescent="0.25">
      <c r="B89" s="65">
        <v>5</v>
      </c>
      <c r="C89" s="229">
        <v>2.4900000000000002</v>
      </c>
      <c r="D89" s="182" t="s">
        <v>126</v>
      </c>
      <c r="E89" s="183"/>
      <c r="F89" s="183"/>
      <c r="G89" s="183"/>
      <c r="H89" s="201"/>
      <c r="I89" s="184"/>
      <c r="K89" s="172"/>
      <c r="N89" s="20"/>
      <c r="O89" s="14"/>
      <c r="P89" s="14"/>
      <c r="Q89" s="21"/>
      <c r="R89" s="21"/>
      <c r="S89" s="171"/>
      <c r="T89" s="171"/>
      <c r="U89" s="171"/>
      <c r="V89" s="171"/>
      <c r="W89" s="21"/>
      <c r="X89" s="21"/>
      <c r="Y89" s="21"/>
      <c r="Z89" s="21"/>
      <c r="AA89" s="21"/>
      <c r="AB89" s="176"/>
      <c r="AC89" s="176"/>
      <c r="AH89" s="172"/>
      <c r="AI89" s="172"/>
      <c r="AK89" s="172"/>
      <c r="AL89" s="172"/>
      <c r="AM89" s="172"/>
      <c r="AN89" s="172"/>
      <c r="AY89" s="12"/>
      <c r="AZ89" s="12"/>
      <c r="BA89" s="12"/>
      <c r="BB89" s="12"/>
      <c r="BC89" s="12"/>
      <c r="BD89" s="12"/>
      <c r="BE89" s="12"/>
      <c r="BF89" s="12"/>
      <c r="BH89" s="17"/>
      <c r="BP89" s="16"/>
    </row>
    <row r="90" spans="1:68" ht="13.2" x14ac:dyDescent="0.25">
      <c r="B90" s="65">
        <v>6</v>
      </c>
      <c r="C90" s="229">
        <v>0.3</v>
      </c>
      <c r="D90" s="182" t="s">
        <v>127</v>
      </c>
      <c r="E90" s="183"/>
      <c r="F90" s="183"/>
      <c r="G90" s="183"/>
      <c r="H90" s="201"/>
      <c r="I90" s="184"/>
      <c r="K90" s="172"/>
      <c r="N90" s="20"/>
      <c r="O90" s="14"/>
      <c r="P90" s="14"/>
      <c r="Q90" s="21"/>
      <c r="R90" s="21"/>
      <c r="S90" s="171"/>
      <c r="T90" s="171"/>
      <c r="U90" s="171"/>
      <c r="V90" s="171"/>
      <c r="W90" s="21"/>
      <c r="X90" s="21"/>
      <c r="Y90" s="21"/>
      <c r="Z90" s="21"/>
      <c r="AA90" s="21"/>
      <c r="AB90" s="176"/>
      <c r="AC90" s="176"/>
      <c r="AH90" s="172"/>
      <c r="AI90" s="172"/>
      <c r="AK90" s="172"/>
      <c r="AL90" s="172"/>
      <c r="AM90" s="172"/>
      <c r="AN90" s="172"/>
      <c r="AY90" s="12"/>
      <c r="AZ90" s="12"/>
      <c r="BA90" s="12"/>
      <c r="BB90" s="12"/>
      <c r="BC90" s="12"/>
      <c r="BD90" s="12"/>
      <c r="BE90" s="12"/>
      <c r="BF90" s="12"/>
      <c r="BH90" s="17"/>
      <c r="BP90" s="16"/>
    </row>
    <row r="91" spans="1:68" ht="13.2" x14ac:dyDescent="0.25">
      <c r="B91" s="65">
        <v>7</v>
      </c>
      <c r="C91" s="229">
        <v>0.31</v>
      </c>
      <c r="D91" s="182" t="s">
        <v>128</v>
      </c>
      <c r="E91" s="183"/>
      <c r="F91" s="183"/>
      <c r="G91" s="183"/>
      <c r="H91" s="201"/>
      <c r="I91" s="184"/>
      <c r="K91" s="172"/>
      <c r="O91" s="172"/>
      <c r="P91" s="172"/>
      <c r="Q91" s="185"/>
      <c r="R91" s="186"/>
      <c r="S91" s="186"/>
      <c r="T91" s="186"/>
      <c r="U91" s="186"/>
      <c r="V91" s="186"/>
      <c r="AB91" s="176"/>
      <c r="AC91" s="176"/>
      <c r="AH91" s="273"/>
      <c r="AI91" s="189"/>
      <c r="AK91" s="189"/>
      <c r="AL91" s="189"/>
      <c r="AM91" s="189"/>
      <c r="AN91" s="189"/>
      <c r="AY91" s="12"/>
      <c r="AZ91" s="12"/>
      <c r="BA91" s="12"/>
      <c r="BB91" s="12"/>
      <c r="BC91" s="12"/>
      <c r="BD91" s="12"/>
      <c r="BE91" s="12"/>
      <c r="BF91" s="12"/>
      <c r="BH91" s="17"/>
      <c r="BP91" s="16"/>
    </row>
    <row r="92" spans="1:68" ht="13.2" x14ac:dyDescent="0.25">
      <c r="B92" s="65">
        <v>8</v>
      </c>
      <c r="C92" s="229">
        <v>0.87</v>
      </c>
      <c r="D92" s="182" t="s">
        <v>129</v>
      </c>
      <c r="E92" s="183"/>
      <c r="F92" s="183"/>
      <c r="G92" s="183"/>
      <c r="H92" s="201"/>
      <c r="I92" s="184"/>
      <c r="K92" s="172"/>
      <c r="O92" s="172"/>
      <c r="P92" s="172"/>
      <c r="Q92" s="185"/>
      <c r="R92" s="186"/>
      <c r="S92" s="186"/>
      <c r="T92" s="186"/>
      <c r="U92" s="186"/>
      <c r="V92" s="186"/>
      <c r="AB92" s="176"/>
      <c r="AC92" s="176"/>
      <c r="AI92" s="189"/>
      <c r="AK92" s="189"/>
      <c r="AL92" s="189"/>
      <c r="AM92" s="189"/>
      <c r="AN92" s="189"/>
      <c r="AY92" s="12"/>
      <c r="AZ92" s="12"/>
      <c r="BA92" s="12"/>
      <c r="BB92" s="12"/>
      <c r="BC92" s="12"/>
      <c r="BD92" s="12"/>
      <c r="BE92" s="12"/>
      <c r="BF92" s="12"/>
      <c r="BH92" s="17"/>
      <c r="BP92" s="16"/>
    </row>
    <row r="93" spans="1:68" ht="13.2" x14ac:dyDescent="0.25">
      <c r="B93" s="65">
        <v>9</v>
      </c>
      <c r="C93" s="229">
        <v>0.11</v>
      </c>
      <c r="D93" s="182" t="s">
        <v>130</v>
      </c>
      <c r="E93" s="183"/>
      <c r="F93" s="183"/>
      <c r="G93" s="183"/>
      <c r="H93" s="201"/>
      <c r="I93" s="184"/>
      <c r="K93" s="172"/>
      <c r="Q93" s="185"/>
      <c r="R93" s="186"/>
      <c r="S93" s="186"/>
      <c r="T93" s="186"/>
      <c r="U93" s="186"/>
      <c r="V93" s="186"/>
      <c r="AB93" s="189"/>
      <c r="AC93" s="189"/>
      <c r="AI93" s="189"/>
      <c r="AK93" s="189"/>
      <c r="AL93" s="189"/>
      <c r="AM93" s="189"/>
      <c r="AN93" s="189"/>
      <c r="AY93" s="12"/>
      <c r="AZ93" s="12"/>
      <c r="BA93" s="12"/>
      <c r="BB93" s="12"/>
      <c r="BC93" s="12"/>
      <c r="BD93" s="12"/>
      <c r="BE93" s="12"/>
      <c r="BF93" s="12"/>
      <c r="BH93" s="17"/>
      <c r="BP93" s="16"/>
    </row>
    <row r="94" spans="1:68" ht="13.2" x14ac:dyDescent="0.25">
      <c r="B94" s="65">
        <v>10</v>
      </c>
      <c r="C94" s="229">
        <v>0.11</v>
      </c>
      <c r="D94" s="182" t="s">
        <v>131</v>
      </c>
      <c r="E94" s="183"/>
      <c r="F94" s="183"/>
      <c r="G94" s="183"/>
      <c r="H94" s="201"/>
      <c r="I94" s="184"/>
      <c r="K94" s="172"/>
      <c r="Q94" s="185"/>
      <c r="R94" s="186"/>
      <c r="S94" s="186"/>
      <c r="T94" s="186"/>
      <c r="U94" s="186"/>
      <c r="V94" s="186"/>
      <c r="AB94" s="189"/>
      <c r="AC94" s="189"/>
      <c r="AI94" s="189"/>
      <c r="AK94" s="189"/>
      <c r="AL94" s="189"/>
      <c r="AM94" s="189"/>
      <c r="AN94" s="189"/>
      <c r="AY94" s="12"/>
      <c r="AZ94" s="12"/>
      <c r="BA94" s="12"/>
      <c r="BB94" s="12"/>
      <c r="BC94" s="12"/>
      <c r="BD94" s="12"/>
      <c r="BE94" s="12"/>
      <c r="BF94" s="12"/>
      <c r="BH94" s="17"/>
      <c r="BP94" s="16"/>
    </row>
    <row r="95" spans="1:68" ht="13.2" x14ac:dyDescent="0.25">
      <c r="B95" s="65">
        <v>11</v>
      </c>
      <c r="C95" s="229">
        <v>0.34</v>
      </c>
      <c r="D95" s="182" t="s">
        <v>132</v>
      </c>
      <c r="E95" s="183"/>
      <c r="F95" s="183"/>
      <c r="G95" s="183"/>
      <c r="H95" s="201"/>
      <c r="I95" s="184"/>
      <c r="K95" s="172"/>
      <c r="Q95" s="185"/>
      <c r="R95" s="186"/>
      <c r="S95" s="186"/>
      <c r="T95" s="186"/>
      <c r="U95" s="186"/>
      <c r="V95" s="186"/>
      <c r="AB95" s="189"/>
      <c r="AC95" s="189"/>
      <c r="AI95" s="189"/>
      <c r="AK95" s="189"/>
      <c r="AL95" s="189"/>
      <c r="AM95" s="189"/>
      <c r="AN95" s="189"/>
      <c r="AY95" s="12"/>
      <c r="AZ95" s="12"/>
      <c r="BA95" s="12"/>
      <c r="BB95" s="12"/>
      <c r="BC95" s="12"/>
      <c r="BD95" s="12"/>
      <c r="BE95" s="12"/>
      <c r="BF95" s="12"/>
      <c r="BH95" s="17"/>
      <c r="BP95" s="16"/>
    </row>
    <row r="96" spans="1:68" ht="13.2" x14ac:dyDescent="0.25">
      <c r="B96" s="65">
        <v>12</v>
      </c>
      <c r="C96" s="229">
        <v>3.1181999999999999</v>
      </c>
      <c r="D96" s="182" t="s">
        <v>133</v>
      </c>
      <c r="E96" s="183"/>
      <c r="F96" s="183"/>
      <c r="G96" s="183"/>
      <c r="H96" s="201"/>
      <c r="I96" s="184"/>
      <c r="K96" s="172"/>
      <c r="Q96" s="185"/>
      <c r="R96" s="186"/>
      <c r="S96" s="186"/>
      <c r="T96" s="186"/>
      <c r="U96" s="186"/>
      <c r="V96" s="186"/>
      <c r="AB96" s="189"/>
      <c r="AC96" s="189"/>
      <c r="AI96" s="189"/>
      <c r="AK96" s="189"/>
      <c r="AL96" s="189"/>
      <c r="AM96" s="189"/>
      <c r="AN96" s="189"/>
      <c r="AY96" s="12"/>
      <c r="AZ96" s="12"/>
      <c r="BA96" s="12"/>
      <c r="BB96" s="12"/>
      <c r="BC96" s="12"/>
      <c r="BD96" s="12"/>
      <c r="BE96" s="12"/>
      <c r="BF96" s="12"/>
      <c r="BH96" s="17"/>
      <c r="BP96" s="16"/>
    </row>
    <row r="97" spans="2:68" ht="13.2" x14ac:dyDescent="0.25">
      <c r="B97" s="65">
        <v>13</v>
      </c>
      <c r="C97" s="229">
        <v>0.67</v>
      </c>
      <c r="D97" s="182" t="s">
        <v>134</v>
      </c>
      <c r="E97" s="183"/>
      <c r="F97" s="183"/>
      <c r="G97" s="183"/>
      <c r="H97" s="201"/>
      <c r="I97" s="184"/>
      <c r="K97" s="172"/>
      <c r="AB97" s="189"/>
      <c r="AC97" s="189"/>
      <c r="AI97" s="189"/>
      <c r="AK97" s="189"/>
      <c r="AL97" s="189"/>
      <c r="AM97" s="189"/>
      <c r="AN97" s="189"/>
      <c r="AY97" s="12"/>
      <c r="AZ97" s="12"/>
      <c r="BA97" s="12"/>
      <c r="BB97" s="12"/>
      <c r="BC97" s="12"/>
      <c r="BD97" s="12"/>
      <c r="BE97" s="12"/>
      <c r="BF97" s="12"/>
      <c r="BH97" s="17"/>
      <c r="BP97" s="16"/>
    </row>
    <row r="98" spans="2:68" ht="13.2" x14ac:dyDescent="0.25">
      <c r="B98" s="65">
        <v>14</v>
      </c>
      <c r="C98" s="229">
        <v>0.14000000000000001</v>
      </c>
      <c r="D98" s="182" t="s">
        <v>135</v>
      </c>
      <c r="E98" s="183"/>
      <c r="F98" s="183"/>
      <c r="G98" s="183"/>
      <c r="H98" s="201"/>
      <c r="I98" s="184"/>
      <c r="K98" s="172"/>
      <c r="AB98" s="189"/>
      <c r="AC98" s="189"/>
      <c r="AI98" s="189"/>
      <c r="AK98" s="189"/>
      <c r="AL98" s="189"/>
      <c r="AM98" s="189"/>
      <c r="AN98" s="189"/>
      <c r="AY98" s="12"/>
      <c r="AZ98" s="12"/>
      <c r="BA98" s="12"/>
      <c r="BB98" s="12"/>
      <c r="BC98" s="12"/>
      <c r="BD98" s="12"/>
      <c r="BE98" s="12"/>
      <c r="BF98" s="12"/>
      <c r="BH98" s="17"/>
      <c r="BP98" s="16"/>
    </row>
    <row r="99" spans="2:68" ht="13.2" x14ac:dyDescent="0.25">
      <c r="B99" s="65">
        <v>15</v>
      </c>
      <c r="C99" s="229">
        <v>0.93</v>
      </c>
      <c r="D99" s="182" t="s">
        <v>136</v>
      </c>
      <c r="E99" s="183"/>
      <c r="F99" s="183"/>
      <c r="G99" s="183"/>
      <c r="H99" s="201"/>
      <c r="I99" s="184"/>
      <c r="K99" s="172"/>
      <c r="AI99" s="189"/>
      <c r="AK99" s="189"/>
      <c r="AL99" s="189"/>
      <c r="AM99" s="189"/>
      <c r="AN99" s="189"/>
      <c r="AY99" s="12"/>
      <c r="AZ99" s="12"/>
      <c r="BA99" s="12"/>
      <c r="BB99" s="12"/>
      <c r="BC99" s="12"/>
      <c r="BD99" s="12"/>
      <c r="BE99" s="12"/>
      <c r="BF99" s="12"/>
      <c r="BH99" s="17"/>
      <c r="BP99" s="16"/>
    </row>
    <row r="100" spans="2:68" ht="13.2" x14ac:dyDescent="0.25">
      <c r="B100" s="65">
        <v>16</v>
      </c>
      <c r="C100" s="229">
        <v>0.56000000000000005</v>
      </c>
      <c r="D100" s="182" t="s">
        <v>137</v>
      </c>
      <c r="E100" s="183"/>
      <c r="F100" s="183"/>
      <c r="G100" s="183"/>
      <c r="H100" s="201"/>
      <c r="I100" s="184"/>
      <c r="K100" s="172"/>
      <c r="AI100" s="189"/>
      <c r="AK100" s="189"/>
      <c r="AL100" s="189"/>
      <c r="AM100" s="189"/>
      <c r="AN100" s="189"/>
      <c r="AY100" s="12"/>
      <c r="AZ100" s="12"/>
      <c r="BA100" s="12"/>
      <c r="BB100" s="12"/>
      <c r="BC100" s="12"/>
      <c r="BD100" s="12"/>
      <c r="BE100" s="12"/>
      <c r="BF100" s="12"/>
      <c r="BH100" s="17"/>
      <c r="BP100" s="16"/>
    </row>
    <row r="101" spans="2:68" ht="13.2" x14ac:dyDescent="0.25">
      <c r="B101" s="65">
        <v>17</v>
      </c>
      <c r="C101" s="229">
        <v>1.71</v>
      </c>
      <c r="D101" s="182" t="s">
        <v>138</v>
      </c>
      <c r="E101" s="183"/>
      <c r="F101" s="183"/>
      <c r="G101" s="183"/>
      <c r="H101" s="201"/>
      <c r="I101" s="184"/>
      <c r="K101" s="172"/>
      <c r="AI101" s="189"/>
      <c r="AK101" s="189"/>
      <c r="AL101" s="189"/>
      <c r="AM101" s="189"/>
      <c r="AN101" s="189"/>
      <c r="AY101" s="12"/>
      <c r="AZ101" s="12"/>
      <c r="BA101" s="12"/>
      <c r="BB101" s="12"/>
      <c r="BC101" s="12"/>
      <c r="BD101" s="12"/>
      <c r="BE101" s="12"/>
      <c r="BF101" s="12"/>
      <c r="BH101" s="17"/>
      <c r="BP101" s="16"/>
    </row>
    <row r="102" spans="2:68" ht="13.2" x14ac:dyDescent="0.25">
      <c r="B102" s="65">
        <v>18</v>
      </c>
      <c r="C102" s="229">
        <v>1.71</v>
      </c>
      <c r="D102" s="182" t="s">
        <v>139</v>
      </c>
      <c r="E102" s="183"/>
      <c r="F102" s="183"/>
      <c r="G102" s="183"/>
      <c r="H102" s="201"/>
      <c r="I102" s="184"/>
      <c r="K102" s="172"/>
      <c r="AI102" s="189"/>
      <c r="AK102" s="189"/>
      <c r="AL102" s="189"/>
      <c r="AM102" s="189"/>
      <c r="AN102" s="189"/>
      <c r="AY102" s="12"/>
      <c r="AZ102" s="12"/>
      <c r="BA102" s="12"/>
      <c r="BB102" s="12"/>
      <c r="BC102" s="12"/>
      <c r="BD102" s="12"/>
      <c r="BE102" s="12"/>
      <c r="BF102" s="12"/>
      <c r="BH102" s="17"/>
      <c r="BP102" s="16"/>
    </row>
    <row r="103" spans="2:68" ht="13.2" x14ac:dyDescent="0.25">
      <c r="B103" s="65">
        <v>19</v>
      </c>
      <c r="C103" s="229">
        <v>0.83</v>
      </c>
      <c r="D103" s="182" t="s">
        <v>140</v>
      </c>
      <c r="E103" s="183"/>
      <c r="F103" s="183"/>
      <c r="G103" s="183"/>
      <c r="H103" s="201"/>
      <c r="I103" s="184"/>
      <c r="K103" s="172"/>
      <c r="AI103" s="189"/>
      <c r="AK103" s="189"/>
      <c r="AL103" s="189"/>
      <c r="AM103" s="189"/>
      <c r="AN103" s="189"/>
      <c r="AY103" s="12"/>
      <c r="AZ103" s="12"/>
      <c r="BA103" s="12"/>
      <c r="BB103" s="12"/>
      <c r="BC103" s="12"/>
      <c r="BD103" s="12"/>
      <c r="BE103" s="12"/>
      <c r="BF103" s="12"/>
      <c r="BH103" s="17"/>
      <c r="BP103" s="16"/>
    </row>
    <row r="104" spans="2:68" ht="13.2" x14ac:dyDescent="0.25">
      <c r="B104" s="65">
        <v>20</v>
      </c>
      <c r="C104" s="229">
        <v>1.27</v>
      </c>
      <c r="D104" s="182" t="s">
        <v>141</v>
      </c>
      <c r="E104" s="183"/>
      <c r="F104" s="183"/>
      <c r="G104" s="183"/>
      <c r="H104" s="201"/>
      <c r="I104" s="184"/>
      <c r="K104" s="172"/>
      <c r="AI104" s="189"/>
      <c r="AK104" s="189"/>
      <c r="AL104" s="189"/>
      <c r="AM104" s="189"/>
      <c r="AN104" s="189"/>
      <c r="AY104" s="12"/>
      <c r="AZ104" s="12"/>
      <c r="BA104" s="12"/>
      <c r="BB104" s="12"/>
      <c r="BC104" s="12"/>
      <c r="BD104" s="12"/>
      <c r="BE104" s="12"/>
      <c r="BF104" s="12"/>
      <c r="BH104" s="17"/>
      <c r="BP104" s="16"/>
    </row>
    <row r="105" spans="2:68" ht="13.2" x14ac:dyDescent="0.25">
      <c r="B105" s="65">
        <v>21</v>
      </c>
      <c r="C105" s="229">
        <v>1.3</v>
      </c>
      <c r="D105" s="182" t="s">
        <v>142</v>
      </c>
      <c r="E105" s="183"/>
      <c r="F105" s="183"/>
      <c r="G105" s="183"/>
      <c r="H105" s="201"/>
      <c r="I105" s="184"/>
      <c r="K105" s="172"/>
      <c r="AI105" s="189"/>
      <c r="AK105" s="189"/>
      <c r="AL105" s="189"/>
      <c r="AM105" s="189"/>
      <c r="AN105" s="189"/>
      <c r="AY105" s="12"/>
      <c r="AZ105" s="12"/>
      <c r="BA105" s="12"/>
      <c r="BB105" s="12"/>
      <c r="BC105" s="12"/>
      <c r="BD105" s="12"/>
      <c r="BE105" s="12"/>
      <c r="BF105" s="12"/>
      <c r="BH105" s="17"/>
      <c r="BP105" s="16"/>
    </row>
    <row r="106" spans="2:68" ht="13.2" x14ac:dyDescent="0.25">
      <c r="B106" s="65">
        <v>22</v>
      </c>
      <c r="C106" s="229">
        <v>0.93</v>
      </c>
      <c r="D106" s="182" t="s">
        <v>143</v>
      </c>
      <c r="E106" s="183"/>
      <c r="F106" s="183"/>
      <c r="G106" s="183"/>
      <c r="H106" s="201"/>
      <c r="I106" s="184"/>
      <c r="K106" s="172"/>
      <c r="AI106" s="189"/>
      <c r="AK106" s="189"/>
      <c r="AL106" s="189"/>
      <c r="AM106" s="189"/>
      <c r="AN106" s="189"/>
      <c r="AY106" s="12"/>
      <c r="AZ106" s="12"/>
      <c r="BA106" s="12"/>
      <c r="BB106" s="12"/>
      <c r="BC106" s="12"/>
      <c r="BD106" s="12"/>
      <c r="BE106" s="12"/>
      <c r="BF106" s="12"/>
      <c r="BH106" s="17"/>
      <c r="BP106" s="16"/>
    </row>
    <row r="107" spans="2:68" ht="13.2" x14ac:dyDescent="0.25">
      <c r="B107" s="65">
        <v>23</v>
      </c>
      <c r="C107" s="229">
        <v>1.58</v>
      </c>
      <c r="D107" s="182" t="s">
        <v>144</v>
      </c>
      <c r="E107" s="183"/>
      <c r="F107" s="183"/>
      <c r="G107" s="183"/>
      <c r="H107" s="201"/>
      <c r="I107" s="184"/>
      <c r="K107" s="172"/>
      <c r="AI107" s="189"/>
      <c r="AK107" s="189"/>
      <c r="AL107" s="189"/>
      <c r="AM107" s="189"/>
      <c r="AN107" s="189"/>
      <c r="AY107" s="12"/>
      <c r="AZ107" s="12"/>
      <c r="BA107" s="12"/>
      <c r="BB107" s="12"/>
      <c r="BC107" s="12"/>
      <c r="BD107" s="12"/>
      <c r="BE107" s="12"/>
      <c r="BF107" s="12"/>
      <c r="BH107" s="17"/>
      <c r="BP107" s="16"/>
    </row>
    <row r="108" spans="2:68" ht="13.2" x14ac:dyDescent="0.25">
      <c r="B108" s="65">
        <v>24</v>
      </c>
      <c r="C108" s="229">
        <v>1.3</v>
      </c>
      <c r="D108" s="182" t="s">
        <v>145</v>
      </c>
      <c r="E108" s="183"/>
      <c r="F108" s="183"/>
      <c r="G108" s="183"/>
      <c r="H108" s="201"/>
      <c r="I108" s="184"/>
      <c r="K108" s="172"/>
      <c r="AI108" s="189"/>
      <c r="AK108" s="189"/>
      <c r="AL108" s="189"/>
      <c r="AM108" s="189"/>
      <c r="AN108" s="189"/>
      <c r="AY108" s="12"/>
      <c r="AZ108" s="12"/>
      <c r="BA108" s="12"/>
      <c r="BB108" s="12"/>
      <c r="BC108" s="12"/>
      <c r="BD108" s="12"/>
      <c r="BE108" s="12"/>
      <c r="BF108" s="12"/>
      <c r="BH108" s="17"/>
      <c r="BP108" s="16"/>
    </row>
    <row r="109" spans="2:68" ht="13.2" x14ac:dyDescent="0.25">
      <c r="B109" s="65">
        <v>25</v>
      </c>
      <c r="C109" s="229">
        <v>0.56000000000000005</v>
      </c>
      <c r="D109" s="182" t="s">
        <v>146</v>
      </c>
      <c r="E109" s="183"/>
      <c r="F109" s="183"/>
      <c r="G109" s="183"/>
      <c r="H109" s="201"/>
      <c r="I109" s="184"/>
      <c r="K109" s="172"/>
      <c r="AI109" s="189"/>
      <c r="AK109" s="189"/>
      <c r="AL109" s="189"/>
      <c r="AM109" s="189"/>
      <c r="AN109" s="189"/>
      <c r="AY109" s="12"/>
      <c r="AZ109" s="12"/>
      <c r="BA109" s="12"/>
      <c r="BB109" s="12"/>
      <c r="BC109" s="12"/>
      <c r="BD109" s="12"/>
      <c r="BE109" s="12"/>
      <c r="BF109" s="12"/>
      <c r="BH109" s="17"/>
      <c r="BP109" s="16"/>
    </row>
    <row r="110" spans="2:68" ht="13.2" x14ac:dyDescent="0.25">
      <c r="B110" s="65">
        <v>26</v>
      </c>
      <c r="C110" s="229">
        <v>1.48</v>
      </c>
      <c r="D110" s="182" t="s">
        <v>147</v>
      </c>
      <c r="E110" s="183"/>
      <c r="F110" s="183"/>
      <c r="G110" s="183"/>
      <c r="H110" s="201"/>
      <c r="I110" s="184"/>
      <c r="K110" s="172"/>
      <c r="AI110" s="189"/>
      <c r="AK110" s="189"/>
      <c r="AL110" s="189"/>
      <c r="AM110" s="189"/>
      <c r="AN110" s="189"/>
      <c r="AY110" s="12"/>
      <c r="AZ110" s="12"/>
      <c r="BA110" s="12"/>
      <c r="BB110" s="12"/>
      <c r="BC110" s="12"/>
      <c r="BD110" s="12"/>
      <c r="BE110" s="12"/>
      <c r="BF110" s="12"/>
      <c r="BH110" s="17"/>
      <c r="BP110" s="16"/>
    </row>
    <row r="111" spans="2:68" ht="13.2" x14ac:dyDescent="0.25">
      <c r="B111" s="65">
        <v>27</v>
      </c>
      <c r="C111" s="229">
        <v>0.15</v>
      </c>
      <c r="D111" s="182" t="s">
        <v>148</v>
      </c>
      <c r="E111" s="183"/>
      <c r="F111" s="183"/>
      <c r="G111" s="183"/>
      <c r="H111" s="201"/>
      <c r="I111" s="184"/>
      <c r="K111" s="172"/>
      <c r="AI111" s="189"/>
      <c r="AK111" s="189"/>
      <c r="AL111" s="189"/>
      <c r="AM111" s="189"/>
      <c r="AN111" s="189"/>
      <c r="AY111" s="12"/>
      <c r="AZ111" s="12"/>
      <c r="BA111" s="12"/>
      <c r="BB111" s="12"/>
      <c r="BC111" s="12"/>
      <c r="BD111" s="12"/>
      <c r="BE111" s="12"/>
      <c r="BF111" s="12"/>
      <c r="BH111" s="17"/>
      <c r="BP111" s="16"/>
    </row>
    <row r="112" spans="2:68" ht="13.2" x14ac:dyDescent="0.25">
      <c r="B112" s="65">
        <v>28</v>
      </c>
      <c r="C112" s="229">
        <v>0.27</v>
      </c>
      <c r="D112" s="182" t="s">
        <v>149</v>
      </c>
      <c r="E112" s="183"/>
      <c r="F112" s="183"/>
      <c r="G112" s="183"/>
      <c r="H112" s="201"/>
      <c r="I112" s="184"/>
      <c r="K112" s="172"/>
      <c r="AI112" s="189"/>
      <c r="AK112" s="189"/>
      <c r="AL112" s="189"/>
      <c r="AM112" s="189"/>
      <c r="AN112" s="189"/>
      <c r="AY112" s="12"/>
      <c r="AZ112" s="12"/>
      <c r="BA112" s="12"/>
      <c r="BB112" s="12"/>
      <c r="BC112" s="12"/>
      <c r="BD112" s="12"/>
      <c r="BE112" s="12"/>
      <c r="BF112" s="12"/>
      <c r="BH112" s="17"/>
      <c r="BP112" s="16"/>
    </row>
    <row r="113" spans="2:68" ht="13.2" x14ac:dyDescent="0.25">
      <c r="B113" s="65">
        <v>29</v>
      </c>
      <c r="C113" s="229">
        <v>1.19</v>
      </c>
      <c r="D113" s="182" t="s">
        <v>150</v>
      </c>
      <c r="E113" s="183"/>
      <c r="F113" s="183"/>
      <c r="G113" s="183"/>
      <c r="H113" s="201"/>
      <c r="I113" s="184"/>
      <c r="K113" s="172"/>
      <c r="AI113" s="189"/>
      <c r="AK113" s="189"/>
      <c r="AL113" s="189"/>
      <c r="AM113" s="189"/>
      <c r="AN113" s="189"/>
      <c r="AY113" s="12"/>
      <c r="AZ113" s="12"/>
      <c r="BA113" s="12"/>
      <c r="BB113" s="12"/>
      <c r="BC113" s="12"/>
      <c r="BD113" s="12"/>
      <c r="BE113" s="12"/>
      <c r="BF113" s="12"/>
      <c r="BH113" s="17"/>
      <c r="BP113" s="16"/>
    </row>
    <row r="114" spans="2:68" ht="13.2" x14ac:dyDescent="0.25">
      <c r="B114" s="65">
        <v>30</v>
      </c>
      <c r="C114" s="229">
        <v>0.56999999999999995</v>
      </c>
      <c r="D114" s="182" t="s">
        <v>151</v>
      </c>
      <c r="E114" s="183"/>
      <c r="F114" s="183"/>
      <c r="G114" s="183"/>
      <c r="H114" s="201"/>
      <c r="I114" s="184"/>
      <c r="K114" s="172"/>
      <c r="AI114" s="189"/>
      <c r="AK114" s="189"/>
      <c r="AL114" s="189"/>
      <c r="AM114" s="189"/>
      <c r="AN114" s="189"/>
      <c r="AY114" s="12"/>
      <c r="AZ114" s="12"/>
      <c r="BA114" s="12"/>
      <c r="BB114" s="12"/>
      <c r="BC114" s="12"/>
      <c r="BD114" s="12"/>
      <c r="BE114" s="12"/>
      <c r="BF114" s="12"/>
      <c r="BH114" s="17"/>
      <c r="BP114" s="16"/>
    </row>
    <row r="115" spans="2:68" ht="13.2" x14ac:dyDescent="0.25">
      <c r="B115" s="65">
        <v>31</v>
      </c>
      <c r="C115" s="229">
        <v>0.77</v>
      </c>
      <c r="D115" s="182" t="s">
        <v>152</v>
      </c>
      <c r="E115" s="183"/>
      <c r="F115" s="183"/>
      <c r="G115" s="183"/>
      <c r="H115" s="201"/>
      <c r="I115" s="184"/>
      <c r="K115" s="172"/>
      <c r="AI115" s="189"/>
      <c r="AK115" s="189"/>
      <c r="AL115" s="189"/>
      <c r="AM115" s="189"/>
      <c r="AN115" s="189"/>
      <c r="AY115" s="12"/>
      <c r="AZ115" s="12"/>
      <c r="BA115" s="12"/>
      <c r="BB115" s="12"/>
      <c r="BC115" s="12"/>
      <c r="BD115" s="12"/>
      <c r="BE115" s="12"/>
      <c r="BF115" s="12"/>
      <c r="BH115" s="17"/>
      <c r="BP115" s="16"/>
    </row>
    <row r="116" spans="2:68" ht="13.2" x14ac:dyDescent="0.25">
      <c r="B116" s="65">
        <v>32</v>
      </c>
      <c r="C116" s="229">
        <v>0.93</v>
      </c>
      <c r="D116" s="182" t="s">
        <v>153</v>
      </c>
      <c r="E116" s="183"/>
      <c r="F116" s="183"/>
      <c r="G116" s="183"/>
      <c r="H116" s="201"/>
      <c r="I116" s="184"/>
      <c r="K116" s="172"/>
      <c r="AI116" s="189"/>
      <c r="AK116" s="189"/>
      <c r="AL116" s="189"/>
      <c r="AM116" s="189"/>
      <c r="AN116" s="189"/>
      <c r="AY116" s="12"/>
      <c r="AZ116" s="12"/>
      <c r="BA116" s="12"/>
      <c r="BB116" s="12"/>
      <c r="BC116" s="12"/>
      <c r="BD116" s="12"/>
      <c r="BE116" s="12"/>
      <c r="BF116" s="12"/>
      <c r="BH116" s="17"/>
      <c r="BP116" s="16"/>
    </row>
    <row r="117" spans="2:68" ht="13.2" x14ac:dyDescent="0.25">
      <c r="B117" s="65">
        <v>33</v>
      </c>
      <c r="C117" s="229">
        <v>0.4</v>
      </c>
      <c r="D117" s="182" t="s">
        <v>154</v>
      </c>
      <c r="E117" s="183"/>
      <c r="F117" s="183"/>
      <c r="G117" s="183"/>
      <c r="H117" s="201"/>
      <c r="I117" s="184"/>
      <c r="K117" s="172"/>
      <c r="AI117" s="189"/>
      <c r="AK117" s="189"/>
      <c r="AL117" s="189"/>
      <c r="AM117" s="189"/>
      <c r="AN117" s="189"/>
      <c r="AY117" s="12"/>
      <c r="AZ117" s="12"/>
      <c r="BA117" s="12"/>
      <c r="BB117" s="12"/>
      <c r="BC117" s="12"/>
      <c r="BD117" s="12"/>
      <c r="BE117" s="12"/>
      <c r="BF117" s="12"/>
      <c r="BH117" s="17"/>
      <c r="BP117" s="16"/>
    </row>
    <row r="118" spans="2:68" ht="13.2" x14ac:dyDescent="0.25">
      <c r="B118" s="65">
        <v>34</v>
      </c>
      <c r="C118" s="229">
        <v>0.11</v>
      </c>
      <c r="D118" s="182" t="s">
        <v>155</v>
      </c>
      <c r="E118" s="183"/>
      <c r="F118" s="183"/>
      <c r="G118" s="183"/>
      <c r="H118" s="201"/>
      <c r="I118" s="184"/>
      <c r="K118" s="172"/>
      <c r="AI118" s="189"/>
      <c r="AK118" s="189"/>
      <c r="AL118" s="189"/>
      <c r="AM118" s="189"/>
      <c r="AN118" s="189"/>
      <c r="AY118" s="12"/>
      <c r="AZ118" s="12"/>
      <c r="BA118" s="12"/>
      <c r="BB118" s="12"/>
      <c r="BC118" s="12"/>
      <c r="BD118" s="12"/>
      <c r="BE118" s="12"/>
      <c r="BF118" s="12"/>
      <c r="BH118" s="17"/>
      <c r="BP118" s="16"/>
    </row>
    <row r="119" spans="2:68" ht="13.2" x14ac:dyDescent="0.25">
      <c r="B119" s="65">
        <v>35</v>
      </c>
      <c r="C119" s="229">
        <v>1.19</v>
      </c>
      <c r="D119" s="182" t="s">
        <v>156</v>
      </c>
      <c r="E119" s="183"/>
      <c r="F119" s="183"/>
      <c r="G119" s="183"/>
      <c r="H119" s="201"/>
      <c r="I119" s="184"/>
      <c r="K119" s="172"/>
      <c r="AI119" s="189"/>
      <c r="AK119" s="189"/>
      <c r="AL119" s="189"/>
      <c r="AM119" s="189"/>
      <c r="AN119" s="189"/>
      <c r="AY119" s="12"/>
      <c r="AZ119" s="12"/>
      <c r="BA119" s="12"/>
      <c r="BB119" s="12"/>
      <c r="BC119" s="12"/>
      <c r="BD119" s="12"/>
      <c r="BE119" s="12"/>
      <c r="BF119" s="12"/>
      <c r="BH119" s="17"/>
      <c r="BP119" s="16"/>
    </row>
    <row r="120" spans="2:68" ht="13.2" x14ac:dyDescent="0.25">
      <c r="B120" s="65">
        <v>36</v>
      </c>
      <c r="C120" s="229">
        <v>3.47</v>
      </c>
      <c r="D120" s="182" t="s">
        <v>157</v>
      </c>
      <c r="E120" s="183"/>
      <c r="F120" s="183"/>
      <c r="G120" s="183"/>
      <c r="H120" s="201"/>
      <c r="I120" s="184"/>
      <c r="K120" s="172"/>
      <c r="AI120" s="189"/>
      <c r="AK120" s="189"/>
      <c r="AL120" s="189"/>
      <c r="AM120" s="189"/>
      <c r="AN120" s="189"/>
      <c r="AY120" s="12"/>
      <c r="AZ120" s="12"/>
      <c r="BA120" s="12"/>
      <c r="BB120" s="12"/>
      <c r="BC120" s="12"/>
      <c r="BD120" s="12"/>
      <c r="BE120" s="12"/>
      <c r="BF120" s="12"/>
      <c r="BH120" s="17"/>
      <c r="BP120" s="16"/>
    </row>
    <row r="121" spans="2:68" ht="13.2" x14ac:dyDescent="0.25">
      <c r="B121" s="65">
        <v>37</v>
      </c>
      <c r="C121" s="229">
        <v>12.54</v>
      </c>
      <c r="D121" s="182" t="s">
        <v>158</v>
      </c>
      <c r="E121" s="183"/>
      <c r="F121" s="183"/>
      <c r="G121" s="183"/>
      <c r="H121" s="201"/>
      <c r="I121" s="184"/>
      <c r="K121" s="172"/>
      <c r="AI121" s="189"/>
      <c r="AK121" s="189"/>
      <c r="AL121" s="189"/>
      <c r="AM121" s="189"/>
      <c r="AN121" s="189"/>
      <c r="AY121" s="12"/>
      <c r="AZ121" s="12"/>
      <c r="BA121" s="12"/>
      <c r="BB121" s="12"/>
      <c r="BC121" s="12"/>
      <c r="BD121" s="12"/>
      <c r="BE121" s="12"/>
      <c r="BF121" s="12"/>
      <c r="BH121" s="17"/>
      <c r="BP121" s="16"/>
    </row>
    <row r="122" spans="2:68" ht="13.2" x14ac:dyDescent="0.25">
      <c r="B122" s="65">
        <v>38</v>
      </c>
      <c r="C122" s="229">
        <v>1.48</v>
      </c>
      <c r="D122" s="182" t="s">
        <v>159</v>
      </c>
      <c r="E122" s="183"/>
      <c r="F122" s="183"/>
      <c r="G122" s="183"/>
      <c r="H122" s="201"/>
      <c r="I122" s="184"/>
      <c r="K122" s="172"/>
      <c r="AI122" s="189"/>
      <c r="AK122" s="189"/>
      <c r="AL122" s="189"/>
      <c r="AM122" s="189"/>
      <c r="AN122" s="189"/>
      <c r="AY122" s="12"/>
      <c r="AZ122" s="12"/>
      <c r="BA122" s="12"/>
      <c r="BB122" s="12"/>
      <c r="BC122" s="12"/>
      <c r="BD122" s="12"/>
      <c r="BE122" s="12"/>
      <c r="BF122" s="12"/>
      <c r="BH122" s="17"/>
      <c r="BP122" s="16"/>
    </row>
    <row r="123" spans="2:68" ht="13.2" x14ac:dyDescent="0.25">
      <c r="B123" s="65">
        <v>39</v>
      </c>
      <c r="C123" s="229">
        <v>0.69</v>
      </c>
      <c r="D123" s="182" t="s">
        <v>160</v>
      </c>
      <c r="E123" s="183"/>
      <c r="F123" s="183"/>
      <c r="G123" s="183"/>
      <c r="H123" s="201"/>
      <c r="I123" s="184"/>
      <c r="K123" s="172"/>
      <c r="AI123" s="189"/>
      <c r="AK123" s="189"/>
      <c r="AL123" s="189"/>
      <c r="AM123" s="189"/>
      <c r="AN123" s="189"/>
      <c r="AY123" s="12"/>
      <c r="AZ123" s="12"/>
      <c r="BA123" s="12"/>
      <c r="BB123" s="12"/>
      <c r="BC123" s="12"/>
      <c r="BD123" s="12"/>
      <c r="BE123" s="12"/>
      <c r="BF123" s="12"/>
      <c r="BH123" s="17"/>
      <c r="BP123" s="16"/>
    </row>
    <row r="124" spans="2:68" ht="13.2" x14ac:dyDescent="0.25">
      <c r="B124" s="65">
        <v>40</v>
      </c>
      <c r="C124" s="229">
        <v>1.3</v>
      </c>
      <c r="D124" s="182" t="s">
        <v>161</v>
      </c>
      <c r="E124" s="183"/>
      <c r="F124" s="183"/>
      <c r="G124" s="183"/>
      <c r="H124" s="201"/>
      <c r="I124" s="184"/>
      <c r="K124" s="172"/>
      <c r="AI124" s="189"/>
      <c r="AK124" s="189"/>
      <c r="AL124" s="189"/>
      <c r="AM124" s="189"/>
      <c r="AN124" s="189"/>
      <c r="AY124" s="12"/>
      <c r="AZ124" s="12"/>
      <c r="BA124" s="12"/>
      <c r="BB124" s="12"/>
      <c r="BC124" s="12"/>
      <c r="BD124" s="12"/>
      <c r="BE124" s="12"/>
      <c r="BF124" s="12"/>
      <c r="BH124" s="17"/>
      <c r="BP124" s="16"/>
    </row>
    <row r="125" spans="2:68" ht="13.2" x14ac:dyDescent="0.25">
      <c r="B125" s="65">
        <v>41</v>
      </c>
      <c r="C125" s="229">
        <v>0.9</v>
      </c>
      <c r="D125" s="182" t="s">
        <v>162</v>
      </c>
      <c r="E125" s="183"/>
      <c r="F125" s="183"/>
      <c r="G125" s="183"/>
      <c r="H125" s="201"/>
      <c r="I125" s="184"/>
      <c r="K125" s="172"/>
      <c r="AI125" s="189"/>
      <c r="AK125" s="189"/>
      <c r="AL125" s="189"/>
      <c r="AM125" s="189"/>
      <c r="AN125" s="189"/>
      <c r="AY125" s="12"/>
      <c r="AZ125" s="12"/>
      <c r="BA125" s="12"/>
      <c r="BB125" s="12"/>
      <c r="BC125" s="12"/>
      <c r="BD125" s="12"/>
      <c r="BE125" s="12"/>
      <c r="BF125" s="12"/>
      <c r="BH125" s="17"/>
      <c r="BP125" s="16"/>
    </row>
    <row r="126" spans="2:68" ht="13.2" x14ac:dyDescent="0.25">
      <c r="B126" s="65">
        <v>42</v>
      </c>
      <c r="C126" s="229">
        <v>1.25</v>
      </c>
      <c r="D126" s="182" t="s">
        <v>163</v>
      </c>
      <c r="E126" s="183"/>
      <c r="F126" s="183"/>
      <c r="G126" s="183"/>
      <c r="H126" s="201"/>
      <c r="I126" s="184"/>
      <c r="K126" s="172"/>
      <c r="AI126" s="189"/>
      <c r="AK126" s="189"/>
      <c r="AL126" s="189"/>
      <c r="AM126" s="189"/>
      <c r="AN126" s="189"/>
      <c r="AY126" s="12"/>
      <c r="AZ126" s="12"/>
      <c r="BA126" s="12"/>
      <c r="BB126" s="12"/>
      <c r="BC126" s="12"/>
      <c r="BD126" s="12"/>
      <c r="BE126" s="12"/>
      <c r="BF126" s="12"/>
      <c r="BH126" s="17"/>
      <c r="BP126" s="16"/>
    </row>
    <row r="127" spans="2:68" ht="13.2" x14ac:dyDescent="0.25">
      <c r="B127" s="65">
        <v>43</v>
      </c>
      <c r="C127" s="229">
        <v>0.82</v>
      </c>
      <c r="D127" s="182" t="s">
        <v>164</v>
      </c>
      <c r="E127" s="183"/>
      <c r="F127" s="183"/>
      <c r="G127" s="183"/>
      <c r="H127" s="201"/>
      <c r="I127" s="184"/>
      <c r="AI127" s="189"/>
      <c r="AK127" s="189"/>
      <c r="AL127" s="189"/>
      <c r="AM127" s="189"/>
      <c r="AN127" s="189"/>
      <c r="AY127" s="12"/>
      <c r="AZ127" s="12"/>
      <c r="BA127" s="12"/>
      <c r="BB127" s="12"/>
      <c r="BC127" s="12"/>
      <c r="BD127" s="12"/>
      <c r="BE127" s="12"/>
      <c r="BF127" s="12"/>
      <c r="BH127" s="17"/>
      <c r="BP127" s="16"/>
    </row>
    <row r="128" spans="2:68" ht="13.2" x14ac:dyDescent="0.25">
      <c r="B128" s="65">
        <v>44</v>
      </c>
      <c r="C128" s="229">
        <v>1</v>
      </c>
      <c r="D128" s="182" t="s">
        <v>165</v>
      </c>
      <c r="E128" s="183"/>
      <c r="F128" s="183"/>
      <c r="G128" s="183"/>
      <c r="H128" s="201"/>
      <c r="I128" s="184"/>
      <c r="AI128" s="189"/>
      <c r="AK128" s="189"/>
      <c r="AL128" s="189"/>
      <c r="AM128" s="189"/>
      <c r="AN128" s="189"/>
      <c r="AY128" s="12"/>
      <c r="AZ128" s="12"/>
      <c r="BA128" s="12"/>
      <c r="BB128" s="12"/>
      <c r="BC128" s="12"/>
      <c r="BD128" s="12"/>
      <c r="BE128" s="12"/>
      <c r="BF128" s="12"/>
      <c r="BH128" s="17"/>
      <c r="BP128" s="16"/>
    </row>
    <row r="129" spans="2:68" ht="13.2" x14ac:dyDescent="0.25">
      <c r="B129" s="65">
        <v>45</v>
      </c>
      <c r="C129" s="229">
        <v>0.59</v>
      </c>
      <c r="D129" s="174" t="s">
        <v>166</v>
      </c>
      <c r="F129" s="183"/>
      <c r="G129" s="183"/>
      <c r="H129" s="201"/>
      <c r="I129" s="184"/>
      <c r="AI129" s="189"/>
      <c r="AK129" s="189"/>
      <c r="AL129" s="189"/>
      <c r="AM129" s="189"/>
      <c r="AN129" s="189"/>
      <c r="AY129" s="12"/>
      <c r="AZ129" s="12"/>
      <c r="BA129" s="12"/>
      <c r="BB129" s="12"/>
      <c r="BC129" s="12"/>
      <c r="BD129" s="12"/>
      <c r="BE129" s="12"/>
      <c r="BF129" s="12"/>
      <c r="BH129" s="17"/>
      <c r="BP129" s="16"/>
    </row>
    <row r="130" spans="2:68" ht="13.2" x14ac:dyDescent="0.25">
      <c r="B130" s="65">
        <v>46</v>
      </c>
      <c r="C130" s="229">
        <v>0.59</v>
      </c>
      <c r="D130" s="16" t="s">
        <v>167</v>
      </c>
      <c r="F130" s="183"/>
      <c r="G130" s="183"/>
      <c r="H130" s="201"/>
      <c r="I130" s="184"/>
      <c r="AI130" s="189"/>
      <c r="AK130" s="189"/>
      <c r="AL130" s="189"/>
      <c r="AM130" s="189"/>
      <c r="AN130" s="189"/>
      <c r="AY130" s="12"/>
      <c r="AZ130" s="12"/>
      <c r="BA130" s="12"/>
      <c r="BB130" s="12"/>
      <c r="BC130" s="12"/>
      <c r="BD130" s="12"/>
      <c r="BE130" s="12"/>
      <c r="BF130" s="12"/>
      <c r="BH130" s="17"/>
      <c r="BP130" s="16"/>
    </row>
    <row r="131" spans="2:68" ht="13.2" x14ac:dyDescent="0.25">
      <c r="B131" s="65">
        <v>47</v>
      </c>
      <c r="C131" s="229">
        <v>0.92</v>
      </c>
      <c r="D131" s="16" t="s">
        <v>168</v>
      </c>
      <c r="F131" s="183"/>
      <c r="G131" s="183"/>
      <c r="H131" s="201"/>
      <c r="I131" s="184"/>
      <c r="AI131" s="189"/>
      <c r="AK131" s="189"/>
      <c r="AL131" s="189"/>
      <c r="AM131" s="189"/>
      <c r="AN131" s="189"/>
      <c r="AY131" s="12"/>
      <c r="AZ131" s="12"/>
      <c r="BA131" s="12"/>
      <c r="BB131" s="12"/>
      <c r="BC131" s="12"/>
      <c r="BD131" s="12"/>
      <c r="BE131" s="12"/>
      <c r="BF131" s="12"/>
      <c r="BH131" s="17"/>
      <c r="BP131" s="16"/>
    </row>
    <row r="132" spans="2:68" ht="13.2" x14ac:dyDescent="0.25">
      <c r="B132" s="65">
        <v>48</v>
      </c>
      <c r="C132" s="229">
        <v>1.55</v>
      </c>
      <c r="D132" s="16" t="s">
        <v>169</v>
      </c>
      <c r="F132" s="183"/>
      <c r="G132" s="183"/>
      <c r="H132" s="201"/>
      <c r="I132" s="184"/>
      <c r="AI132" s="189"/>
      <c r="AK132" s="189"/>
      <c r="AL132" s="189"/>
      <c r="AM132" s="189"/>
      <c r="AN132" s="189"/>
      <c r="AY132" s="12"/>
      <c r="AZ132" s="12"/>
      <c r="BA132" s="12"/>
      <c r="BB132" s="12"/>
      <c r="BC132" s="12"/>
      <c r="BD132" s="12"/>
      <c r="BE132" s="12"/>
      <c r="BF132" s="12"/>
      <c r="BH132" s="17"/>
      <c r="BP132" s="16"/>
    </row>
    <row r="133" spans="2:68" ht="13.2" x14ac:dyDescent="0.25">
      <c r="B133" s="65">
        <v>49</v>
      </c>
      <c r="C133" s="229">
        <v>0.87</v>
      </c>
      <c r="D133" s="16" t="s">
        <v>170</v>
      </c>
      <c r="F133" s="183"/>
      <c r="G133" s="183"/>
      <c r="H133" s="201"/>
      <c r="I133" s="184"/>
      <c r="AI133" s="189"/>
      <c r="AK133" s="189"/>
      <c r="AL133" s="189"/>
      <c r="AM133" s="189"/>
      <c r="AN133" s="189"/>
      <c r="AY133" s="12"/>
      <c r="AZ133" s="12"/>
      <c r="BA133" s="12"/>
      <c r="BB133" s="12"/>
      <c r="BC133" s="12"/>
      <c r="BD133" s="12"/>
      <c r="BE133" s="12"/>
      <c r="BF133" s="12"/>
      <c r="BH133" s="17"/>
      <c r="BP133" s="16"/>
    </row>
    <row r="134" spans="2:68" ht="13.2" x14ac:dyDescent="0.25">
      <c r="B134" s="65">
        <v>50</v>
      </c>
      <c r="C134" s="229">
        <v>0.87</v>
      </c>
      <c r="D134" s="16" t="s">
        <v>171</v>
      </c>
      <c r="F134" s="183"/>
      <c r="G134" s="183"/>
      <c r="H134" s="201"/>
      <c r="I134" s="184"/>
      <c r="AI134" s="189"/>
      <c r="AK134" s="189"/>
      <c r="AL134" s="189"/>
      <c r="AM134" s="189"/>
      <c r="AN134" s="189"/>
      <c r="AY134" s="12"/>
      <c r="AZ134" s="12"/>
      <c r="BA134" s="12"/>
      <c r="BB134" s="12"/>
      <c r="BC134" s="12"/>
      <c r="BD134" s="12"/>
      <c r="BE134" s="12"/>
      <c r="BF134" s="12"/>
      <c r="BH134" s="17"/>
      <c r="BP134" s="16"/>
    </row>
    <row r="135" spans="2:68" ht="13.2" x14ac:dyDescent="0.25">
      <c r="B135" s="65">
        <v>51</v>
      </c>
      <c r="C135" s="229">
        <v>0.31</v>
      </c>
      <c r="D135" s="16" t="s">
        <v>172</v>
      </c>
      <c r="F135" s="183"/>
      <c r="G135" s="183"/>
      <c r="H135" s="201"/>
      <c r="I135" s="184"/>
      <c r="AI135" s="189"/>
      <c r="AK135" s="189"/>
      <c r="AL135" s="189"/>
      <c r="AM135" s="189"/>
      <c r="AN135" s="189"/>
      <c r="AY135" s="12"/>
      <c r="AZ135" s="12"/>
      <c r="BA135" s="12"/>
      <c r="BB135" s="12"/>
      <c r="BC135" s="12"/>
      <c r="BD135" s="12"/>
      <c r="BE135" s="12"/>
      <c r="BF135" s="12"/>
      <c r="BH135" s="17"/>
      <c r="BP135" s="16"/>
    </row>
    <row r="136" spans="2:68" ht="13.2" x14ac:dyDescent="0.25">
      <c r="B136" s="65">
        <v>52</v>
      </c>
      <c r="C136" s="229">
        <v>0.24</v>
      </c>
      <c r="D136" s="16" t="s">
        <v>173</v>
      </c>
      <c r="F136" s="183"/>
      <c r="G136" s="183"/>
      <c r="H136" s="201"/>
      <c r="I136" s="184"/>
      <c r="AI136" s="189"/>
      <c r="AK136" s="189"/>
      <c r="AL136" s="189"/>
      <c r="AM136" s="189"/>
      <c r="AN136" s="189"/>
      <c r="AY136" s="12"/>
      <c r="AZ136" s="12"/>
      <c r="BA136" s="12"/>
      <c r="BB136" s="12"/>
      <c r="BC136" s="12"/>
      <c r="BD136" s="12"/>
      <c r="BE136" s="12"/>
      <c r="BF136" s="12"/>
      <c r="BH136" s="17"/>
      <c r="BP136" s="16"/>
    </row>
    <row r="137" spans="2:68" ht="13.2" x14ac:dyDescent="0.25">
      <c r="B137" s="65">
        <v>53</v>
      </c>
      <c r="C137" s="229">
        <v>0.43</v>
      </c>
      <c r="D137" s="16" t="s">
        <v>174</v>
      </c>
      <c r="F137" s="183"/>
      <c r="G137" s="183"/>
      <c r="H137" s="201"/>
      <c r="I137" s="184"/>
      <c r="AI137" s="189"/>
      <c r="AK137" s="189"/>
      <c r="AL137" s="189"/>
      <c r="AM137" s="189"/>
      <c r="AN137" s="189"/>
      <c r="AY137" s="12"/>
      <c r="AZ137" s="12"/>
      <c r="BA137" s="12"/>
      <c r="BB137" s="12"/>
      <c r="BC137" s="12"/>
      <c r="BD137" s="12"/>
      <c r="BE137" s="12"/>
      <c r="BF137" s="12"/>
      <c r="BH137" s="17"/>
      <c r="BP137" s="16"/>
    </row>
    <row r="138" spans="2:68" ht="13.2" x14ac:dyDescent="0.25">
      <c r="B138" s="65">
        <v>54</v>
      </c>
      <c r="C138" s="229">
        <v>0.16</v>
      </c>
      <c r="D138" s="16" t="s">
        <v>175</v>
      </c>
      <c r="F138" s="183"/>
      <c r="G138" s="183"/>
      <c r="H138" s="201"/>
      <c r="I138" s="184"/>
      <c r="AI138" s="189"/>
      <c r="AK138" s="189"/>
      <c r="AL138" s="189"/>
      <c r="AM138" s="189"/>
      <c r="AN138" s="189"/>
      <c r="AY138" s="12"/>
      <c r="AZ138" s="12"/>
      <c r="BA138" s="12"/>
      <c r="BB138" s="12"/>
      <c r="BC138" s="12"/>
      <c r="BD138" s="12"/>
      <c r="BE138" s="12"/>
      <c r="BF138" s="12"/>
      <c r="BH138" s="17"/>
      <c r="BP138" s="16"/>
    </row>
    <row r="139" spans="2:68" ht="13.2" x14ac:dyDescent="0.25">
      <c r="B139" s="65">
        <v>55</v>
      </c>
      <c r="C139" s="229">
        <v>2.14</v>
      </c>
      <c r="D139" s="16" t="s">
        <v>176</v>
      </c>
      <c r="F139" s="183"/>
      <c r="G139" s="183"/>
      <c r="H139" s="201"/>
      <c r="I139" s="184"/>
      <c r="AI139" s="189"/>
      <c r="AK139" s="189"/>
      <c r="AL139" s="189"/>
      <c r="AM139" s="189"/>
      <c r="AN139" s="189"/>
      <c r="AY139" s="12"/>
      <c r="AZ139" s="12"/>
      <c r="BA139" s="12"/>
      <c r="BB139" s="12"/>
      <c r="BC139" s="12"/>
      <c r="BD139" s="12"/>
      <c r="BE139" s="12"/>
      <c r="BF139" s="12"/>
      <c r="BH139" s="17"/>
      <c r="BP139" s="16"/>
    </row>
    <row r="140" spans="2:68" ht="13.2" x14ac:dyDescent="0.25">
      <c r="B140" s="65">
        <v>56</v>
      </c>
      <c r="C140" s="229">
        <v>1.27</v>
      </c>
      <c r="D140" s="16" t="s">
        <v>177</v>
      </c>
      <c r="F140" s="183"/>
      <c r="G140" s="183"/>
      <c r="H140" s="201"/>
      <c r="I140" s="184"/>
      <c r="AI140" s="189"/>
      <c r="AK140" s="189"/>
      <c r="AL140" s="189"/>
      <c r="AM140" s="189"/>
      <c r="AN140" s="189"/>
      <c r="AY140" s="12"/>
      <c r="AZ140" s="12"/>
      <c r="BA140" s="12"/>
      <c r="BB140" s="12"/>
      <c r="BC140" s="12"/>
      <c r="BD140" s="12"/>
      <c r="BE140" s="12"/>
      <c r="BF140" s="12"/>
      <c r="BH140" s="17"/>
      <c r="BP140" s="16"/>
    </row>
    <row r="141" spans="2:68" ht="13.2" x14ac:dyDescent="0.25">
      <c r="B141" s="65">
        <v>57</v>
      </c>
      <c r="C141" s="229">
        <v>0.37</v>
      </c>
      <c r="D141" s="16" t="s">
        <v>178</v>
      </c>
      <c r="F141" s="183"/>
      <c r="G141" s="183"/>
      <c r="H141" s="201"/>
      <c r="I141" s="184"/>
      <c r="AI141" s="189"/>
      <c r="AK141" s="189"/>
      <c r="AL141" s="189"/>
      <c r="AM141" s="189"/>
      <c r="AN141" s="189"/>
      <c r="AY141" s="12"/>
      <c r="AZ141" s="12"/>
      <c r="BA141" s="12"/>
      <c r="BB141" s="12"/>
      <c r="BC141" s="12"/>
      <c r="BD141" s="12"/>
      <c r="BE141" s="12"/>
      <c r="BF141" s="12"/>
      <c r="BH141" s="17"/>
      <c r="BP141" s="16"/>
    </row>
    <row r="142" spans="2:68" ht="13.2" x14ac:dyDescent="0.25">
      <c r="B142" s="65">
        <v>58</v>
      </c>
      <c r="C142" s="229">
        <v>0.3</v>
      </c>
      <c r="D142" s="16" t="s">
        <v>179</v>
      </c>
      <c r="F142" s="183"/>
      <c r="G142" s="183"/>
      <c r="H142" s="201"/>
      <c r="I142" s="184"/>
      <c r="AI142" s="189"/>
      <c r="AK142" s="189"/>
      <c r="AL142" s="189"/>
      <c r="AM142" s="189"/>
      <c r="AN142" s="189"/>
      <c r="AY142" s="12"/>
      <c r="AZ142" s="12"/>
      <c r="BA142" s="12"/>
      <c r="BB142" s="12"/>
      <c r="BC142" s="12"/>
      <c r="BD142" s="12"/>
      <c r="BE142" s="12"/>
      <c r="BF142" s="12"/>
      <c r="BH142" s="17"/>
      <c r="BP142" s="16"/>
    </row>
    <row r="143" spans="2:68" x14ac:dyDescent="0.3">
      <c r="B143" s="65">
        <v>59</v>
      </c>
      <c r="C143" s="229">
        <v>0.28999999999999998</v>
      </c>
      <c r="D143" s="16" t="s">
        <v>180</v>
      </c>
      <c r="F143" s="183"/>
      <c r="G143" s="183"/>
      <c r="H143" s="201"/>
      <c r="I143" s="184"/>
      <c r="AI143" s="189"/>
      <c r="AK143" s="189"/>
      <c r="AL143" s="189"/>
      <c r="AM143" s="189"/>
      <c r="AN143" s="189"/>
      <c r="AY143" s="12"/>
      <c r="AZ143" s="12"/>
      <c r="BA143" s="12"/>
      <c r="BB143" s="12"/>
      <c r="BC143" s="12"/>
      <c r="BD143" s="12"/>
      <c r="BE143" s="12"/>
      <c r="BF143" s="12"/>
    </row>
    <row r="144" spans="2:68" x14ac:dyDescent="0.3">
      <c r="B144" s="65">
        <v>60</v>
      </c>
      <c r="C144" s="229">
        <v>2.69</v>
      </c>
      <c r="D144" s="16" t="s">
        <v>181</v>
      </c>
      <c r="F144" s="183"/>
      <c r="G144" s="183"/>
      <c r="H144" s="201"/>
      <c r="I144" s="184"/>
      <c r="AI144" s="189"/>
      <c r="AK144" s="189"/>
      <c r="AL144" s="189"/>
      <c r="AM144" s="189"/>
      <c r="AN144" s="189"/>
      <c r="AY144" s="12"/>
      <c r="AZ144" s="12"/>
      <c r="BA144" s="12"/>
      <c r="BB144" s="12"/>
      <c r="BC144" s="12"/>
      <c r="BD144" s="12"/>
      <c r="BE144" s="12"/>
      <c r="BF144" s="12"/>
    </row>
    <row r="145" spans="2:68" x14ac:dyDescent="0.3">
      <c r="B145" s="65">
        <v>61</v>
      </c>
      <c r="C145" s="229">
        <v>1.34</v>
      </c>
      <c r="D145" s="16" t="s">
        <v>182</v>
      </c>
      <c r="F145" s="183"/>
      <c r="G145" s="183"/>
      <c r="H145" s="201"/>
      <c r="I145" s="184"/>
      <c r="AI145" s="189"/>
      <c r="AK145" s="189"/>
      <c r="AL145" s="189"/>
      <c r="AM145" s="189"/>
      <c r="AN145" s="189"/>
      <c r="AY145" s="12"/>
      <c r="AZ145" s="12"/>
      <c r="BA145" s="12"/>
      <c r="BB145" s="12"/>
      <c r="BC145" s="12"/>
      <c r="BD145" s="12"/>
      <c r="BE145" s="12"/>
      <c r="BF145" s="12"/>
    </row>
    <row r="146" spans="2:68" x14ac:dyDescent="0.3">
      <c r="B146" s="65">
        <v>62</v>
      </c>
      <c r="C146" s="229">
        <v>2.85</v>
      </c>
      <c r="D146" s="16" t="s">
        <v>183</v>
      </c>
      <c r="F146" s="183"/>
      <c r="G146" s="183"/>
      <c r="H146" s="201"/>
      <c r="I146" s="184"/>
      <c r="AI146" s="189"/>
      <c r="AK146" s="189"/>
      <c r="AL146" s="189"/>
      <c r="AM146" s="189"/>
      <c r="AN146" s="189"/>
      <c r="AY146" s="12"/>
      <c r="AZ146" s="12"/>
      <c r="BA146" s="12"/>
      <c r="BB146" s="12"/>
      <c r="BC146" s="12"/>
      <c r="BD146" s="12"/>
      <c r="BE146" s="12"/>
      <c r="BF146" s="12"/>
    </row>
    <row r="147" spans="2:68" x14ac:dyDescent="0.3">
      <c r="B147" s="65">
        <v>99</v>
      </c>
      <c r="C147" s="229">
        <v>0.51</v>
      </c>
      <c r="D147" s="16" t="s">
        <v>184</v>
      </c>
      <c r="F147" s="183"/>
      <c r="G147" s="183"/>
      <c r="H147" s="201"/>
      <c r="I147" s="184"/>
      <c r="M147" s="161"/>
      <c r="N147" s="16"/>
      <c r="P147" s="187"/>
      <c r="AA147" s="16"/>
      <c r="AH147" s="189"/>
      <c r="AJ147" s="189"/>
      <c r="AK147" s="189"/>
      <c r="AL147" s="189"/>
      <c r="AM147" s="189"/>
      <c r="AX147" s="12"/>
      <c r="AY147" s="12"/>
      <c r="AZ147" s="12"/>
      <c r="BA147" s="12"/>
      <c r="BB147" s="12"/>
      <c r="BC147" s="12"/>
      <c r="BD147" s="12"/>
      <c r="BE147" s="12"/>
      <c r="BF147" s="12"/>
    </row>
    <row r="148" spans="2:68" x14ac:dyDescent="0.3">
      <c r="AI148" s="189"/>
      <c r="AK148" s="189"/>
      <c r="AL148" s="189"/>
      <c r="AM148" s="189"/>
      <c r="AN148" s="189"/>
      <c r="AY148" s="12"/>
      <c r="AZ148" s="12"/>
      <c r="BA148" s="12"/>
      <c r="BB148" s="12"/>
      <c r="BC148" s="12"/>
      <c r="BD148" s="12"/>
      <c r="BE148" s="12"/>
      <c r="BG148" s="15"/>
      <c r="BH148" s="16"/>
      <c r="BO148" s="17"/>
      <c r="BP148" s="16"/>
    </row>
    <row r="149" spans="2:68" x14ac:dyDescent="0.3">
      <c r="AI149" s="189"/>
      <c r="AK149" s="189"/>
      <c r="AL149" s="189"/>
      <c r="AM149" s="189"/>
      <c r="AN149" s="189"/>
      <c r="AY149" s="12"/>
      <c r="AZ149" s="12"/>
      <c r="BA149" s="12"/>
      <c r="BB149" s="12"/>
      <c r="BC149" s="12"/>
      <c r="BD149" s="12"/>
      <c r="BE149" s="12"/>
      <c r="BF149" s="12"/>
    </row>
    <row r="150" spans="2:68" ht="24.6" x14ac:dyDescent="0.3">
      <c r="B150" s="190" t="s">
        <v>185</v>
      </c>
      <c r="C150" s="190" t="s">
        <v>186</v>
      </c>
      <c r="D150" s="190" t="s">
        <v>187</v>
      </c>
      <c r="AI150" s="189"/>
      <c r="AK150" s="189"/>
      <c r="AL150" s="189"/>
      <c r="AM150" s="189"/>
      <c r="AN150" s="189"/>
      <c r="AY150" s="12"/>
      <c r="AZ150" s="12"/>
      <c r="BA150" s="12"/>
      <c r="BB150" s="12"/>
      <c r="BC150" s="12"/>
      <c r="BD150" s="12"/>
      <c r="BE150" s="12"/>
      <c r="BF150" s="12"/>
    </row>
    <row r="151" spans="2:68" x14ac:dyDescent="0.3">
      <c r="B151" s="191">
        <v>0</v>
      </c>
      <c r="C151" s="152">
        <f>3*12</f>
        <v>36</v>
      </c>
      <c r="D151" s="152">
        <f>3.24*12</f>
        <v>38.880000000000003</v>
      </c>
      <c r="E151" s="192"/>
      <c r="AI151" s="189"/>
      <c r="AK151" s="189"/>
      <c r="AL151" s="189"/>
      <c r="AM151" s="189"/>
      <c r="AN151" s="189"/>
      <c r="AY151" s="12"/>
      <c r="AZ151" s="12"/>
      <c r="BA151" s="12"/>
      <c r="BB151" s="12"/>
      <c r="BC151" s="12"/>
      <c r="BD151" s="12"/>
      <c r="BE151" s="12"/>
      <c r="BF151" s="12"/>
    </row>
    <row r="152" spans="2:68" x14ac:dyDescent="0.3">
      <c r="B152" s="191"/>
      <c r="C152" s="152">
        <f>6*12</f>
        <v>72</v>
      </c>
      <c r="D152" s="152">
        <f>6.48*12</f>
        <v>77.760000000000005</v>
      </c>
      <c r="E152" s="192"/>
      <c r="AI152" s="189"/>
      <c r="AK152" s="189"/>
      <c r="AL152" s="189"/>
      <c r="AM152" s="189"/>
      <c r="AN152" s="189"/>
      <c r="AY152" s="12"/>
      <c r="AZ152" s="12"/>
      <c r="BA152" s="12"/>
      <c r="BB152" s="12"/>
      <c r="BC152" s="12"/>
      <c r="BD152" s="12"/>
      <c r="BE152" s="12"/>
      <c r="BF152" s="12"/>
    </row>
    <row r="153" spans="2:68" x14ac:dyDescent="0.3">
      <c r="B153" s="191"/>
      <c r="C153" s="152">
        <f>9*12</f>
        <v>108</v>
      </c>
      <c r="D153" s="152">
        <f>9.72*12</f>
        <v>116.64000000000001</v>
      </c>
      <c r="E153" s="192"/>
      <c r="AI153" s="189"/>
      <c r="AK153" s="189"/>
      <c r="AL153" s="189"/>
      <c r="AM153" s="189"/>
      <c r="AN153" s="189"/>
      <c r="AY153" s="12"/>
      <c r="AZ153" s="12"/>
      <c r="BA153" s="12"/>
      <c r="BB153" s="12"/>
      <c r="BC153" s="12"/>
      <c r="BD153" s="12"/>
      <c r="BE153" s="12"/>
      <c r="BF153" s="12"/>
    </row>
    <row r="154" spans="2:68" x14ac:dyDescent="0.3">
      <c r="B154" s="191"/>
      <c r="C154" s="152">
        <f>12*12</f>
        <v>144</v>
      </c>
      <c r="D154" s="152">
        <f>12.96*12</f>
        <v>155.52000000000001</v>
      </c>
      <c r="E154" s="192"/>
      <c r="AI154" s="189"/>
      <c r="AK154" s="189"/>
      <c r="AL154" s="189"/>
      <c r="AM154" s="189"/>
      <c r="AN154" s="189"/>
      <c r="AY154" s="12"/>
      <c r="AZ154" s="12"/>
      <c r="BA154" s="12"/>
      <c r="BB154" s="12"/>
      <c r="BC154" s="12"/>
      <c r="BD154" s="12"/>
      <c r="BE154" s="12"/>
      <c r="BF154" s="12"/>
    </row>
    <row r="155" spans="2:68" x14ac:dyDescent="0.3">
      <c r="B155" s="191"/>
      <c r="C155" s="152">
        <f>15*12</f>
        <v>180</v>
      </c>
      <c r="D155" s="152">
        <f>16.2*12</f>
        <v>194.39999999999998</v>
      </c>
      <c r="E155" s="192"/>
      <c r="AH155" s="189"/>
      <c r="AI155" s="189"/>
      <c r="AK155" s="189"/>
      <c r="AL155" s="189"/>
      <c r="AM155" s="189"/>
      <c r="AN155" s="189"/>
      <c r="AY155" s="12"/>
      <c r="AZ155" s="12"/>
      <c r="BA155" s="12"/>
      <c r="BB155" s="12"/>
      <c r="BC155" s="12"/>
      <c r="BD155" s="12"/>
      <c r="BE155" s="12"/>
      <c r="BF155" s="12"/>
    </row>
    <row r="156" spans="2:68" x14ac:dyDescent="0.3">
      <c r="B156" s="191"/>
      <c r="C156" s="152">
        <f>15*12</f>
        <v>180</v>
      </c>
      <c r="D156" s="152">
        <f>16.2*12</f>
        <v>194.39999999999998</v>
      </c>
      <c r="E156" s="192"/>
      <c r="AH156" s="189"/>
      <c r="AI156" s="189"/>
      <c r="AK156" s="189"/>
      <c r="AL156" s="189"/>
      <c r="AM156" s="189"/>
      <c r="AN156" s="189"/>
      <c r="AY156" s="12"/>
      <c r="AZ156" s="12"/>
      <c r="BA156" s="12"/>
      <c r="BB156" s="12"/>
      <c r="BC156" s="12"/>
      <c r="BD156" s="12"/>
      <c r="BE156" s="12"/>
      <c r="BF156" s="12"/>
    </row>
    <row r="157" spans="2:68" x14ac:dyDescent="0.3">
      <c r="C157" s="189"/>
      <c r="D157" s="189"/>
      <c r="AH157" s="189"/>
      <c r="AI157" s="189"/>
      <c r="AK157" s="189"/>
      <c r="AL157" s="189"/>
      <c r="AM157" s="189"/>
      <c r="AN157" s="189"/>
      <c r="AY157" s="12"/>
      <c r="AZ157" s="12"/>
      <c r="BA157" s="12"/>
      <c r="BB157" s="12"/>
      <c r="BC157" s="12"/>
      <c r="BD157" s="12"/>
      <c r="BE157" s="12"/>
      <c r="BF157" s="12"/>
    </row>
    <row r="158" spans="2:68" x14ac:dyDescent="0.3">
      <c r="C158" s="189"/>
      <c r="D158" s="189"/>
      <c r="AH158" s="189"/>
      <c r="AI158" s="189"/>
      <c r="AK158" s="189"/>
      <c r="AL158" s="189"/>
      <c r="AM158" s="189"/>
      <c r="AN158" s="189"/>
      <c r="AY158" s="12"/>
      <c r="AZ158" s="12"/>
      <c r="BA158" s="12"/>
      <c r="BB158" s="12"/>
      <c r="BC158" s="12"/>
      <c r="BD158" s="12"/>
      <c r="BE158" s="12"/>
      <c r="BF158" s="12"/>
    </row>
    <row r="159" spans="2:68" x14ac:dyDescent="0.3">
      <c r="B159" s="16" t="s">
        <v>188</v>
      </c>
      <c r="C159" s="189"/>
      <c r="D159" s="189"/>
      <c r="AH159" s="189"/>
      <c r="AI159" s="189"/>
      <c r="AK159" s="189"/>
      <c r="AL159" s="189"/>
      <c r="AM159" s="189"/>
      <c r="AN159" s="189"/>
      <c r="AY159" s="12"/>
      <c r="AZ159" s="12"/>
      <c r="BA159" s="12"/>
      <c r="BB159" s="12"/>
      <c r="BC159" s="12"/>
      <c r="BD159" s="12"/>
      <c r="BE159" s="12"/>
      <c r="BF159" s="12"/>
    </row>
    <row r="160" spans="2:68" x14ac:dyDescent="0.3">
      <c r="B160" s="193" t="s">
        <v>52</v>
      </c>
      <c r="C160" s="194">
        <v>1</v>
      </c>
      <c r="D160" s="194">
        <v>1</v>
      </c>
      <c r="E160" s="16" t="s">
        <v>189</v>
      </c>
      <c r="AH160" s="189"/>
      <c r="AI160" s="189"/>
      <c r="AK160" s="189"/>
      <c r="AL160" s="189"/>
      <c r="AM160" s="189"/>
      <c r="AN160" s="189"/>
      <c r="AY160" s="12"/>
      <c r="AZ160" s="12"/>
      <c r="BA160" s="12"/>
      <c r="BB160" s="12"/>
      <c r="BC160" s="12"/>
      <c r="BD160" s="12"/>
      <c r="BE160" s="12"/>
      <c r="BF160" s="12"/>
    </row>
    <row r="161" spans="2:40" x14ac:dyDescent="0.3">
      <c r="B161" s="193" t="s">
        <v>190</v>
      </c>
      <c r="C161" s="194">
        <v>0</v>
      </c>
      <c r="D161" s="194">
        <v>1</v>
      </c>
      <c r="E161" s="16" t="s">
        <v>191</v>
      </c>
      <c r="AH161" s="189"/>
      <c r="AI161" s="189"/>
      <c r="AK161" s="189"/>
      <c r="AL161" s="189"/>
      <c r="AM161" s="189"/>
      <c r="AN161" s="189"/>
    </row>
    <row r="162" spans="2:40" x14ac:dyDescent="0.3">
      <c r="B162" s="193" t="s">
        <v>58</v>
      </c>
      <c r="C162" s="194">
        <v>1</v>
      </c>
      <c r="D162" s="194">
        <v>0</v>
      </c>
      <c r="E162" s="16" t="s">
        <v>192</v>
      </c>
      <c r="AH162" s="189"/>
      <c r="AI162" s="189"/>
      <c r="AK162" s="189"/>
      <c r="AL162" s="189"/>
      <c r="AM162" s="189"/>
      <c r="AN162" s="189"/>
    </row>
    <row r="163" spans="2:40" x14ac:dyDescent="0.3">
      <c r="B163" s="193" t="s">
        <v>193</v>
      </c>
      <c r="C163" s="194">
        <v>1</v>
      </c>
      <c r="D163" s="194">
        <v>1</v>
      </c>
      <c r="E163" s="16" t="s">
        <v>194</v>
      </c>
      <c r="AH163" s="189"/>
      <c r="AI163" s="189"/>
      <c r="AK163" s="189"/>
      <c r="AL163" s="189"/>
      <c r="AM163" s="189"/>
      <c r="AN163" s="189"/>
    </row>
    <row r="164" spans="2:40" x14ac:dyDescent="0.3">
      <c r="B164" s="193" t="s">
        <v>195</v>
      </c>
      <c r="C164" s="194">
        <v>0</v>
      </c>
      <c r="D164" s="194">
        <v>1</v>
      </c>
      <c r="E164" s="16" t="s">
        <v>194</v>
      </c>
      <c r="AH164" s="189"/>
      <c r="AI164" s="189"/>
      <c r="AK164" s="189"/>
      <c r="AL164" s="189"/>
      <c r="AM164" s="189"/>
      <c r="AN164" s="189"/>
    </row>
    <row r="165" spans="2:40" x14ac:dyDescent="0.3">
      <c r="B165" s="193">
        <v>0</v>
      </c>
      <c r="C165" s="194">
        <v>0</v>
      </c>
      <c r="D165" s="194">
        <v>0</v>
      </c>
      <c r="E165" s="16" t="s">
        <v>196</v>
      </c>
      <c r="AB165" s="189"/>
      <c r="AC165" s="189"/>
      <c r="AH165" s="189"/>
      <c r="AI165" s="189"/>
      <c r="AK165" s="189"/>
      <c r="AL165" s="189"/>
      <c r="AM165" s="189"/>
      <c r="AN165" s="189"/>
    </row>
    <row r="166" spans="2:40" x14ac:dyDescent="0.3">
      <c r="B166" s="193">
        <v>1</v>
      </c>
      <c r="C166" s="194">
        <v>0.9</v>
      </c>
      <c r="D166" s="194">
        <v>1</v>
      </c>
      <c r="E166" s="16" t="s">
        <v>197</v>
      </c>
      <c r="F166" s="195"/>
      <c r="G166" s="195"/>
      <c r="AB166" s="189"/>
      <c r="AC166" s="189"/>
      <c r="AH166" s="189"/>
      <c r="AI166" s="189"/>
      <c r="AK166" s="189"/>
      <c r="AL166" s="189"/>
      <c r="AM166" s="189"/>
      <c r="AN166" s="189"/>
    </row>
    <row r="167" spans="2:40" x14ac:dyDescent="0.3">
      <c r="B167" s="193">
        <v>2</v>
      </c>
      <c r="C167" s="194">
        <v>0.8</v>
      </c>
      <c r="D167" s="194">
        <v>1</v>
      </c>
      <c r="E167" s="16" t="s">
        <v>198</v>
      </c>
      <c r="F167" s="196"/>
      <c r="G167" s="196"/>
      <c r="AB167" s="189"/>
      <c r="AC167" s="189"/>
      <c r="AH167" s="189"/>
      <c r="AI167" s="189"/>
      <c r="AK167" s="189"/>
      <c r="AL167" s="189"/>
      <c r="AM167" s="189"/>
      <c r="AN167" s="189"/>
    </row>
    <row r="168" spans="2:40" x14ac:dyDescent="0.3">
      <c r="B168" s="193">
        <v>3</v>
      </c>
      <c r="C168" s="194">
        <v>0.7</v>
      </c>
      <c r="D168" s="194">
        <v>1</v>
      </c>
      <c r="E168" s="16" t="s">
        <v>199</v>
      </c>
      <c r="F168" s="196"/>
      <c r="G168" s="196"/>
      <c r="AB168" s="189"/>
      <c r="AC168" s="189"/>
      <c r="AH168" s="189"/>
      <c r="AI168" s="189"/>
      <c r="AK168" s="189"/>
      <c r="AL168" s="189"/>
      <c r="AM168" s="189"/>
      <c r="AN168" s="189"/>
    </row>
    <row r="169" spans="2:40" x14ac:dyDescent="0.3">
      <c r="B169" s="193">
        <v>4</v>
      </c>
      <c r="C169" s="194">
        <v>0.6</v>
      </c>
      <c r="D169" s="194">
        <v>1</v>
      </c>
      <c r="E169" s="16" t="s">
        <v>200</v>
      </c>
      <c r="F169" s="196"/>
      <c r="G169" s="196"/>
      <c r="AB169" s="189"/>
      <c r="AC169" s="189"/>
      <c r="AH169" s="189"/>
      <c r="AI169" s="189"/>
      <c r="AK169" s="189"/>
      <c r="AL169" s="189"/>
      <c r="AM169" s="189"/>
      <c r="AN169" s="189"/>
    </row>
    <row r="170" spans="2:40" x14ac:dyDescent="0.3">
      <c r="B170" s="193">
        <v>5</v>
      </c>
      <c r="C170" s="194">
        <v>0.5</v>
      </c>
      <c r="D170" s="194">
        <v>1</v>
      </c>
      <c r="E170" s="16" t="s">
        <v>201</v>
      </c>
      <c r="F170" s="196"/>
      <c r="G170" s="196"/>
      <c r="AB170" s="189"/>
      <c r="AC170" s="189"/>
      <c r="AH170" s="189"/>
      <c r="AI170" s="189"/>
      <c r="AK170" s="189"/>
      <c r="AL170" s="189"/>
      <c r="AM170" s="189"/>
      <c r="AN170" s="189"/>
    </row>
    <row r="171" spans="2:40" x14ac:dyDescent="0.3">
      <c r="B171" s="193">
        <v>6</v>
      </c>
      <c r="C171" s="194">
        <v>0.4</v>
      </c>
      <c r="D171" s="194">
        <v>1</v>
      </c>
      <c r="E171" s="16" t="s">
        <v>202</v>
      </c>
      <c r="F171" s="196"/>
      <c r="G171" s="196"/>
      <c r="AB171" s="189"/>
      <c r="AC171" s="189"/>
      <c r="AH171" s="189"/>
      <c r="AI171" s="189"/>
      <c r="AK171" s="189"/>
      <c r="AL171" s="189"/>
      <c r="AM171" s="189"/>
      <c r="AN171" s="189"/>
    </row>
    <row r="172" spans="2:40" x14ac:dyDescent="0.3">
      <c r="B172" s="193">
        <v>7</v>
      </c>
      <c r="C172" s="194">
        <v>0.25</v>
      </c>
      <c r="D172" s="194">
        <v>1</v>
      </c>
      <c r="E172" s="16" t="s">
        <v>203</v>
      </c>
      <c r="F172" s="196"/>
      <c r="G172" s="196"/>
      <c r="AB172" s="189"/>
      <c r="AC172" s="189"/>
      <c r="AH172" s="189"/>
      <c r="AI172" s="189"/>
      <c r="AK172" s="189"/>
      <c r="AL172" s="189"/>
      <c r="AM172" s="189"/>
      <c r="AN172" s="189"/>
    </row>
    <row r="173" spans="2:40" x14ac:dyDescent="0.3">
      <c r="B173" s="193">
        <v>8</v>
      </c>
      <c r="C173" s="194">
        <v>0.15</v>
      </c>
      <c r="D173" s="194">
        <v>1</v>
      </c>
      <c r="E173" s="16" t="s">
        <v>204</v>
      </c>
      <c r="F173" s="196"/>
      <c r="G173" s="196"/>
      <c r="AB173" s="189"/>
      <c r="AC173" s="189"/>
    </row>
    <row r="174" spans="2:40" x14ac:dyDescent="0.3">
      <c r="B174" s="193">
        <v>9</v>
      </c>
      <c r="C174" s="194">
        <v>0.1</v>
      </c>
      <c r="D174" s="194">
        <v>1</v>
      </c>
      <c r="E174" s="16" t="s">
        <v>205</v>
      </c>
      <c r="F174" s="196"/>
      <c r="G174" s="196"/>
      <c r="AB174" s="189"/>
      <c r="AC174" s="189"/>
    </row>
    <row r="176" spans="2:40" x14ac:dyDescent="0.3">
      <c r="B176" s="295" t="s">
        <v>206</v>
      </c>
      <c r="C176" s="295"/>
      <c r="D176" s="295"/>
      <c r="E176" s="295"/>
    </row>
    <row r="177" spans="2:5" x14ac:dyDescent="0.3">
      <c r="B177" s="65" t="s">
        <v>46</v>
      </c>
      <c r="C177" s="65" t="s">
        <v>47</v>
      </c>
      <c r="D177" s="65" t="s">
        <v>48</v>
      </c>
      <c r="E177" s="65" t="s">
        <v>207</v>
      </c>
    </row>
    <row r="178" spans="2:5" x14ac:dyDescent="0.3">
      <c r="B178" s="180">
        <v>0.1</v>
      </c>
      <c r="C178" s="180">
        <v>0</v>
      </c>
      <c r="D178" s="180">
        <v>0.1</v>
      </c>
      <c r="E178" s="180">
        <v>0</v>
      </c>
    </row>
  </sheetData>
  <sheetProtection password="CEED" sheet="1" objects="1" scenarios="1"/>
  <protectedRanges>
    <protectedRange sqref="D1:D6" name="Range1"/>
    <protectedRange sqref="H3:H6" name="Range2"/>
    <protectedRange sqref="J9:Q64 AG9:AG67" name="Range15"/>
    <protectedRange sqref="AH9:AN67" name="Range16"/>
    <protectedRange sqref="AF14:AF15" name="Range17"/>
    <protectedRange sqref="AF17:AF19" name="Range18"/>
    <protectedRange sqref="AF21:AF22" name="Range19"/>
    <protectedRange sqref="AF24:AF25" name="Range20"/>
    <protectedRange sqref="AF27:AF31" name="Range22"/>
    <protectedRange sqref="AF33:AF35" name="Range23"/>
    <protectedRange sqref="AF37:AF40" name="Range24"/>
    <protectedRange sqref="AF42:AF43" name="Range25"/>
    <protectedRange sqref="AF45:AF51" name="Range26"/>
    <protectedRange sqref="AC45:AD51" name="Range27"/>
  </protectedRanges>
  <mergeCells count="269">
    <mergeCell ref="A1:C1"/>
    <mergeCell ref="T1:V1"/>
    <mergeCell ref="AB1:AF1"/>
    <mergeCell ref="AQ1:AS1"/>
    <mergeCell ref="A2:C2"/>
    <mergeCell ref="F2:H2"/>
    <mergeCell ref="AB2:AF11"/>
    <mergeCell ref="A3:C3"/>
    <mergeCell ref="V3:AA3"/>
    <mergeCell ref="AS3:AX3"/>
    <mergeCell ref="U7:U8"/>
    <mergeCell ref="W4:Y4"/>
    <mergeCell ref="AT4:AV4"/>
    <mergeCell ref="A6:C6"/>
    <mergeCell ref="V6:AA6"/>
    <mergeCell ref="AS6:AX6"/>
    <mergeCell ref="A7:C7"/>
    <mergeCell ref="J7:J8"/>
    <mergeCell ref="K7:L8"/>
    <mergeCell ref="M7:M8"/>
    <mergeCell ref="O7:O8"/>
    <mergeCell ref="AR7:AR8"/>
    <mergeCell ref="AS7:AS8"/>
    <mergeCell ref="AW7:AW8"/>
    <mergeCell ref="AX7:AX8"/>
    <mergeCell ref="A9:C9"/>
    <mergeCell ref="K9:L9"/>
    <mergeCell ref="AH9:AI9"/>
    <mergeCell ref="AL7:AL8"/>
    <mergeCell ref="AM7:AM8"/>
    <mergeCell ref="AN7:AN8"/>
    <mergeCell ref="AO7:AO8"/>
    <mergeCell ref="AP7:AP8"/>
    <mergeCell ref="AQ7:AQ8"/>
    <mergeCell ref="V7:V8"/>
    <mergeCell ref="Z7:Z8"/>
    <mergeCell ref="AA7:AA8"/>
    <mergeCell ref="AG7:AG8"/>
    <mergeCell ref="AH7:AI8"/>
    <mergeCell ref="AJ7:AJ8"/>
    <mergeCell ref="P7:P8"/>
    <mergeCell ref="Q7:Q8"/>
    <mergeCell ref="R7:R8"/>
    <mergeCell ref="S7:S8"/>
    <mergeCell ref="T7:T8"/>
    <mergeCell ref="AH13:AI13"/>
    <mergeCell ref="K14:L14"/>
    <mergeCell ref="AH14:AI14"/>
    <mergeCell ref="K15:L15"/>
    <mergeCell ref="AH15:AI15"/>
    <mergeCell ref="K16:L16"/>
    <mergeCell ref="AH16:AI16"/>
    <mergeCell ref="A10:C10"/>
    <mergeCell ref="K10:L10"/>
    <mergeCell ref="AH10:AI10"/>
    <mergeCell ref="A11:A22"/>
    <mergeCell ref="K11:L11"/>
    <mergeCell ref="AH11:AI11"/>
    <mergeCell ref="K12:L12"/>
    <mergeCell ref="AB12:AC12"/>
    <mergeCell ref="AH12:AI12"/>
    <mergeCell ref="K13:L13"/>
    <mergeCell ref="K20:L20"/>
    <mergeCell ref="AH20:AI20"/>
    <mergeCell ref="K21:L21"/>
    <mergeCell ref="AH21:AI21"/>
    <mergeCell ref="K22:L22"/>
    <mergeCell ref="AH22:AI22"/>
    <mergeCell ref="K17:L17"/>
    <mergeCell ref="AH17:AI17"/>
    <mergeCell ref="K18:L18"/>
    <mergeCell ref="AH18:AI18"/>
    <mergeCell ref="K19:L19"/>
    <mergeCell ref="AH19:AI19"/>
    <mergeCell ref="A26:C26"/>
    <mergeCell ref="K26:L26"/>
    <mergeCell ref="AH26:AI26"/>
    <mergeCell ref="K27:L27"/>
    <mergeCell ref="AH27:AI27"/>
    <mergeCell ref="K28:L28"/>
    <mergeCell ref="AH28:AI28"/>
    <mergeCell ref="A23:C23"/>
    <mergeCell ref="K23:L23"/>
    <mergeCell ref="AH23:AI23"/>
    <mergeCell ref="K24:L24"/>
    <mergeCell ref="AH24:AI24"/>
    <mergeCell ref="K25:L25"/>
    <mergeCell ref="AH25:AI25"/>
    <mergeCell ref="A31:C31"/>
    <mergeCell ref="K31:L31"/>
    <mergeCell ref="AH31:AI31"/>
    <mergeCell ref="A32:C32"/>
    <mergeCell ref="K32:L32"/>
    <mergeCell ref="AH32:AI32"/>
    <mergeCell ref="A29:C29"/>
    <mergeCell ref="K29:L29"/>
    <mergeCell ref="AH29:AI29"/>
    <mergeCell ref="A30:C30"/>
    <mergeCell ref="K30:L30"/>
    <mergeCell ref="AH30:AI30"/>
    <mergeCell ref="A36:A37"/>
    <mergeCell ref="K36:L36"/>
    <mergeCell ref="AH36:AI36"/>
    <mergeCell ref="K37:L37"/>
    <mergeCell ref="AH37:AI37"/>
    <mergeCell ref="A38:C38"/>
    <mergeCell ref="K38:L38"/>
    <mergeCell ref="AH38:AI38"/>
    <mergeCell ref="A33:A34"/>
    <mergeCell ref="K33:L33"/>
    <mergeCell ref="AH33:AI33"/>
    <mergeCell ref="K34:L34"/>
    <mergeCell ref="AH34:AI34"/>
    <mergeCell ref="A35:C35"/>
    <mergeCell ref="K35:L35"/>
    <mergeCell ref="AH35:AI35"/>
    <mergeCell ref="A42:C42"/>
    <mergeCell ref="K42:L42"/>
    <mergeCell ref="AH42:AI42"/>
    <mergeCell ref="A43:A44"/>
    <mergeCell ref="K43:L43"/>
    <mergeCell ref="AH43:AI43"/>
    <mergeCell ref="K44:L44"/>
    <mergeCell ref="AH44:AI44"/>
    <mergeCell ref="K39:L39"/>
    <mergeCell ref="AH39:AI39"/>
    <mergeCell ref="K40:L40"/>
    <mergeCell ref="AH40:AI40"/>
    <mergeCell ref="K41:L41"/>
    <mergeCell ref="AH41:AI41"/>
    <mergeCell ref="AH47:AI47"/>
    <mergeCell ref="A48:C48"/>
    <mergeCell ref="K48:L48"/>
    <mergeCell ref="AC48:AD48"/>
    <mergeCell ref="AH48:AI48"/>
    <mergeCell ref="K49:L49"/>
    <mergeCell ref="AC49:AD49"/>
    <mergeCell ref="AH49:AI49"/>
    <mergeCell ref="A45:C45"/>
    <mergeCell ref="K45:L45"/>
    <mergeCell ref="AB45:AD45"/>
    <mergeCell ref="AH45:AI45"/>
    <mergeCell ref="A46:A47"/>
    <mergeCell ref="K46:L46"/>
    <mergeCell ref="AC46:AD46"/>
    <mergeCell ref="AH46:AI46"/>
    <mergeCell ref="K47:L47"/>
    <mergeCell ref="AC47:AD47"/>
    <mergeCell ref="K52:L52"/>
    <mergeCell ref="AB52:AD52"/>
    <mergeCell ref="AH52:AI52"/>
    <mergeCell ref="K53:L53"/>
    <mergeCell ref="AB53:AF54"/>
    <mergeCell ref="AH53:AI53"/>
    <mergeCell ref="K50:L50"/>
    <mergeCell ref="AC50:AD50"/>
    <mergeCell ref="AH50:AI50"/>
    <mergeCell ref="K51:L51"/>
    <mergeCell ref="AC51:AD51"/>
    <mergeCell ref="AH51:AI51"/>
    <mergeCell ref="AB57:AC57"/>
    <mergeCell ref="AD57:AF57"/>
    <mergeCell ref="A58:C58"/>
    <mergeCell ref="K58:L58"/>
    <mergeCell ref="AB58:AC58"/>
    <mergeCell ref="AD58:AF58"/>
    <mergeCell ref="A54:C54"/>
    <mergeCell ref="K54:L54"/>
    <mergeCell ref="AH54:AI54"/>
    <mergeCell ref="K55:L55"/>
    <mergeCell ref="AB55:AC56"/>
    <mergeCell ref="AD55:AF56"/>
    <mergeCell ref="AH55:AI55"/>
    <mergeCell ref="K56:L56"/>
    <mergeCell ref="AH56:AI56"/>
    <mergeCell ref="K61:L61"/>
    <mergeCell ref="AB61:AC61"/>
    <mergeCell ref="AD61:AF61"/>
    <mergeCell ref="AH61:AI61"/>
    <mergeCell ref="K62:L62"/>
    <mergeCell ref="AB62:AC62"/>
    <mergeCell ref="AD62:AF62"/>
    <mergeCell ref="AH62:AI62"/>
    <mergeCell ref="AH58:AI58"/>
    <mergeCell ref="K59:L59"/>
    <mergeCell ref="AB59:AC59"/>
    <mergeCell ref="AD59:AF59"/>
    <mergeCell ref="AH59:AI59"/>
    <mergeCell ref="K60:L60"/>
    <mergeCell ref="AB60:AC60"/>
    <mergeCell ref="AD60:AF60"/>
    <mergeCell ref="AH60:AI60"/>
    <mergeCell ref="AB65:AC65"/>
    <mergeCell ref="AD65:AF65"/>
    <mergeCell ref="AH65:AI65"/>
    <mergeCell ref="A66:C66"/>
    <mergeCell ref="AB66:AC66"/>
    <mergeCell ref="AD66:AF66"/>
    <mergeCell ref="AH66:AI66"/>
    <mergeCell ref="A63:C63"/>
    <mergeCell ref="K63:L63"/>
    <mergeCell ref="AB63:AC63"/>
    <mergeCell ref="AD63:AF63"/>
    <mergeCell ref="AH63:AI63"/>
    <mergeCell ref="AB64:AC64"/>
    <mergeCell ref="AD64:AF64"/>
    <mergeCell ref="AH64:AI64"/>
    <mergeCell ref="AA67:AA68"/>
    <mergeCell ref="AB67:AC67"/>
    <mergeCell ref="AD67:AF67"/>
    <mergeCell ref="AH67:AI67"/>
    <mergeCell ref="AB68:AC68"/>
    <mergeCell ref="AD68:AF68"/>
    <mergeCell ref="R67:R68"/>
    <mergeCell ref="S67:S68"/>
    <mergeCell ref="T67:T68"/>
    <mergeCell ref="U67:U68"/>
    <mergeCell ref="V67:V68"/>
    <mergeCell ref="Z67:Z68"/>
    <mergeCell ref="AR69:AR70"/>
    <mergeCell ref="AS69:AS70"/>
    <mergeCell ref="AW69:AW70"/>
    <mergeCell ref="AX69:AX70"/>
    <mergeCell ref="N70:Q70"/>
    <mergeCell ref="AB70:AC70"/>
    <mergeCell ref="AD70:AF70"/>
    <mergeCell ref="N69:Q69"/>
    <mergeCell ref="AB69:AC69"/>
    <mergeCell ref="AD69:AF69"/>
    <mergeCell ref="AO69:AO70"/>
    <mergeCell ref="AP69:AP70"/>
    <mergeCell ref="AQ69:AQ70"/>
    <mergeCell ref="AB72:AC72"/>
    <mergeCell ref="AD72:AF72"/>
    <mergeCell ref="O73:Q73"/>
    <mergeCell ref="AB73:AC73"/>
    <mergeCell ref="AD73:AF73"/>
    <mergeCell ref="AL73:AN73"/>
    <mergeCell ref="AB71:AC71"/>
    <mergeCell ref="AD71:AF71"/>
    <mergeCell ref="AK71:AN71"/>
    <mergeCell ref="O72:Q72"/>
    <mergeCell ref="S72:S73"/>
    <mergeCell ref="T72:T73"/>
    <mergeCell ref="U72:U73"/>
    <mergeCell ref="V72:V73"/>
    <mergeCell ref="Z72:Z73"/>
    <mergeCell ref="AA72:AA73"/>
    <mergeCell ref="AK75:AN75"/>
    <mergeCell ref="AP73:AP74"/>
    <mergeCell ref="AQ73:AQ74"/>
    <mergeCell ref="AR73:AR74"/>
    <mergeCell ref="AS73:AS74"/>
    <mergeCell ref="AB76:AC76"/>
    <mergeCell ref="AD76:AF76"/>
    <mergeCell ref="AW73:AW74"/>
    <mergeCell ref="AX73:AX74"/>
    <mergeCell ref="AL74:AN74"/>
    <mergeCell ref="A77:C77"/>
    <mergeCell ref="AB77:AC77"/>
    <mergeCell ref="AD77:AE77"/>
    <mergeCell ref="B176:E176"/>
    <mergeCell ref="A74:C74"/>
    <mergeCell ref="N74:R74"/>
    <mergeCell ref="AB74:AC74"/>
    <mergeCell ref="AD74:AF74"/>
    <mergeCell ref="N75:R75"/>
    <mergeCell ref="AB75:AC75"/>
    <mergeCell ref="AD75:AF75"/>
  </mergeCells>
  <conditionalFormatting sqref="I81">
    <cfRule type="cellIs" dxfId="0" priority="1" operator="equal">
      <formula>FALSE</formula>
    </cfRule>
  </conditionalFormatting>
  <dataValidations count="4">
    <dataValidation type="list" errorStyle="warning" allowBlank="1" showInputMessage="1" showErrorMessage="1" errorTitle="Invalid Entry!" error="Please select from the list" prompt="Please select" sqref="D1" xr:uid="{00000000-0002-0000-0100-000000000000}">
      <formula1>$B$189:$B$195</formula1>
    </dataValidation>
    <dataValidation type="list" allowBlank="1" showInputMessage="1" showErrorMessage="1" sqref="N9:N64 AK9:AK67" xr:uid="{00000000-0002-0000-0100-000001000000}">
      <formula1>$B$160:$B$174</formula1>
    </dataValidation>
    <dataValidation allowBlank="1" showInputMessage="1" showErrorMessage="1" promptTitle="Date Format" prompt="Enter as m-d-y or m/d/y_x000a_ex: 10-1-8, 10/1/8, 9-30-9, 9/30/9_x000a_" sqref="H3:H6" xr:uid="{00000000-0002-0000-0100-000002000000}"/>
    <dataValidation type="list" allowBlank="1" showInputMessage="1" showErrorMessage="1" sqref="O9:O63 AL9:AL67" xr:uid="{00000000-0002-0000-0100-000003000000}">
      <formula1>$B$85:$B$147</formula1>
    </dataValidation>
  </dataValidations>
  <printOptions horizontalCentered="1" verticalCentered="1"/>
  <pageMargins left="0.25" right="0.25" top="0.75" bottom="0.75" header="0.3" footer="0.3"/>
  <pageSetup scale="70" fitToWidth="3" orientation="portrait" r:id="rId1"/>
  <headerFooter alignWithMargins="0">
    <oddHeader xml:space="preserve">&amp;CFY21 Budget
</oddHeader>
    <oddFooter>&amp;L&amp;D&amp;CPage &amp;P of &amp;N&amp;RConfidential</oddFooter>
  </headerFooter>
  <colBreaks count="3" manualBreakCount="3">
    <brk id="9" max="76" man="1"/>
    <brk id="27" max="1048575" man="1"/>
    <brk id="32"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FY 2021</vt:lpstr>
      <vt:lpstr>FY 2022</vt:lpstr>
      <vt:lpstr>'FY 2021'!CCT_INDUSTRIAL_CODE</vt:lpstr>
      <vt:lpstr>'FY 2022'!CCT_INDUSTRIAL_CODE</vt:lpstr>
      <vt:lpstr>'FY 2022'!Employee_Status</vt:lpstr>
      <vt:lpstr>Employee_Status</vt:lpstr>
      <vt:lpstr>'FY 2022'!Life_Ins</vt:lpstr>
      <vt:lpstr>Life_Ins</vt:lpstr>
      <vt:lpstr>'FY 2021'!Print_Area</vt:lpstr>
      <vt:lpstr>'FY 2022'!Print_Area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Nicolette Descoteau</dc:creator>
  <cp:lastModifiedBy>Stephanie Lucero</cp:lastModifiedBy>
  <cp:lastPrinted>2020-05-11T16:38:45Z</cp:lastPrinted>
  <dcterms:created xsi:type="dcterms:W3CDTF">2018-04-13T17:56:47Z</dcterms:created>
  <dcterms:modified xsi:type="dcterms:W3CDTF">2022-06-22T17:06:55Z</dcterms:modified>
</cp:coreProperties>
</file>